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建" sheetId="2" r:id="rId1"/>
  </sheets>
  <calcPr calcId="144525"/>
</workbook>
</file>

<file path=xl/sharedStrings.xml><?xml version="1.0" encoding="utf-8"?>
<sst xmlns="http://schemas.openxmlformats.org/spreadsheetml/2006/main" count="3070" uniqueCount="294">
  <si>
    <t>2024年农村饮水工程维修养护项目工程量清单</t>
  </si>
  <si>
    <t>编号</t>
  </si>
  <si>
    <t>名称</t>
  </si>
  <si>
    <t>单位</t>
  </si>
  <si>
    <t>数量</t>
  </si>
  <si>
    <t>单价(元)</t>
  </si>
  <si>
    <t>合计（元）</t>
  </si>
  <si>
    <t>工时（个）</t>
  </si>
  <si>
    <t>水泥（kg）</t>
  </si>
  <si>
    <t>碎石（m3）</t>
  </si>
  <si>
    <t>砂（m3）</t>
  </si>
  <si>
    <t>块石（m3）</t>
  </si>
  <si>
    <t>钢筋（t）</t>
  </si>
  <si>
    <t>汽油（kg）</t>
  </si>
  <si>
    <t>柴油（kg）</t>
  </si>
  <si>
    <t>木材（m3）</t>
  </si>
  <si>
    <t>电</t>
  </si>
  <si>
    <t>壹</t>
  </si>
  <si>
    <t>建筑工程</t>
  </si>
  <si>
    <t>一</t>
  </si>
  <si>
    <t>阳城镇</t>
  </si>
  <si>
    <t>（一）</t>
  </si>
  <si>
    <t>三岔村</t>
  </si>
  <si>
    <t>（1）</t>
  </si>
  <si>
    <t>管槽土方开挖</t>
  </si>
  <si>
    <r>
      <rPr>
        <sz val="10"/>
        <color theme="1"/>
        <rFont val="宋体"/>
        <charset val="134"/>
      </rPr>
      <t>m</t>
    </r>
    <r>
      <rPr>
        <vertAlign val="superscript"/>
        <sz val="10"/>
        <color indexed="8"/>
        <rFont val="宋体"/>
        <charset val="134"/>
      </rPr>
      <t>3</t>
    </r>
  </si>
  <si>
    <t>（2）</t>
  </si>
  <si>
    <t>管槽土方回填压实</t>
  </si>
  <si>
    <t>（3）</t>
  </si>
  <si>
    <t>Ф40PE管（1.60MPa）</t>
  </si>
  <si>
    <t>m</t>
  </si>
  <si>
    <t>（4）</t>
  </si>
  <si>
    <t>Ф32PE管（1.60MPa）</t>
  </si>
  <si>
    <t>（5）</t>
  </si>
  <si>
    <t>Ф25PE管（1.60MPa）</t>
  </si>
  <si>
    <t>（6）</t>
  </si>
  <si>
    <t>管材及管件安装费（含管件购置）</t>
  </si>
  <si>
    <t>%</t>
  </si>
  <si>
    <t>（7）</t>
  </si>
  <si>
    <t>闸阀池(1.5×1×1m)</t>
  </si>
  <si>
    <t>座</t>
  </si>
  <si>
    <t>（8）</t>
  </si>
  <si>
    <t>水源池一般土方开挖</t>
  </si>
  <si>
    <r>
      <rPr>
        <sz val="10"/>
        <color theme="1"/>
        <rFont val="宋体"/>
        <charset val="134"/>
      </rPr>
      <t>m</t>
    </r>
    <r>
      <rPr>
        <vertAlign val="superscript"/>
        <sz val="11"/>
        <color indexed="8"/>
        <rFont val="宋体"/>
        <charset val="134"/>
      </rPr>
      <t>3</t>
    </r>
  </si>
  <si>
    <t>（9）</t>
  </si>
  <si>
    <t>水源池土方回填、压实</t>
  </si>
  <si>
    <t>（10）</t>
  </si>
  <si>
    <t>C25砼边墙、梁</t>
  </si>
  <si>
    <t>（11）</t>
  </si>
  <si>
    <t>C25砼底板、顶板</t>
  </si>
  <si>
    <t>（12）</t>
  </si>
  <si>
    <t>平面模板制、安、拆</t>
  </si>
  <si>
    <r>
      <rPr>
        <sz val="10"/>
        <color theme="1"/>
        <rFont val="宋体"/>
        <charset val="134"/>
      </rPr>
      <t>m</t>
    </r>
    <r>
      <rPr>
        <vertAlign val="superscript"/>
        <sz val="11"/>
        <color indexed="8"/>
        <rFont val="宋体"/>
        <charset val="134"/>
      </rPr>
      <t>2</t>
    </r>
  </si>
  <si>
    <t>（13）</t>
  </si>
  <si>
    <t>钢管支架</t>
  </si>
  <si>
    <t>（14）</t>
  </si>
  <si>
    <t>DN50镀锌钢管</t>
  </si>
  <si>
    <t>（15）</t>
  </si>
  <si>
    <t>DN50闸阀</t>
  </si>
  <si>
    <t>套</t>
  </si>
  <si>
    <t>（16）</t>
  </si>
  <si>
    <t>钢筋制作、安装</t>
  </si>
  <si>
    <t>t</t>
  </si>
  <si>
    <t>（17）</t>
  </si>
  <si>
    <t>Φ75PVC排水管</t>
  </si>
  <si>
    <t>（18）</t>
  </si>
  <si>
    <t>反滤土工布</t>
  </si>
  <si>
    <t>（二）</t>
  </si>
  <si>
    <t>杜岗村</t>
  </si>
  <si>
    <t>新装电杆</t>
  </si>
  <si>
    <t>根</t>
  </si>
  <si>
    <t>JKLYJ-35电缆线</t>
  </si>
  <si>
    <t>更换自动控制电箱</t>
  </si>
  <si>
    <t>个</t>
  </si>
  <si>
    <t>压力罐连接件购安</t>
  </si>
  <si>
    <t>批</t>
  </si>
  <si>
    <t>彩钢房</t>
  </si>
  <si>
    <r>
      <rPr>
        <sz val="10"/>
        <color theme="1"/>
        <rFont val="宋体"/>
        <charset val="134"/>
      </rPr>
      <t>m</t>
    </r>
    <r>
      <rPr>
        <vertAlign val="superscript"/>
        <sz val="10"/>
        <color indexed="8"/>
        <rFont val="宋体"/>
        <charset val="134"/>
      </rPr>
      <t>2</t>
    </r>
  </si>
  <si>
    <t>C20地坪</t>
  </si>
  <si>
    <t>更换水泵</t>
  </si>
  <si>
    <t>台</t>
  </si>
  <si>
    <t>①</t>
  </si>
  <si>
    <t>原水泵吊装、拆除（工日）</t>
  </si>
  <si>
    <t>②</t>
  </si>
  <si>
    <t>QS15-91/7-7.5潜水泵（含配件）</t>
  </si>
  <si>
    <t>③</t>
  </si>
  <si>
    <t>水泵安装（工日）</t>
  </si>
  <si>
    <t>（三）</t>
  </si>
  <si>
    <t>三关村</t>
  </si>
  <si>
    <t>（四）</t>
  </si>
  <si>
    <t>茧场村</t>
  </si>
  <si>
    <t>（五）</t>
  </si>
  <si>
    <t>后营村</t>
  </si>
  <si>
    <t>（六）</t>
  </si>
  <si>
    <t>阳城村</t>
  </si>
  <si>
    <t>购置安装消防栓（含连接管件）</t>
  </si>
  <si>
    <t>消防栓</t>
  </si>
  <si>
    <r>
      <rPr>
        <sz val="10"/>
        <color theme="1"/>
        <rFont val="宋体"/>
        <charset val="134"/>
      </rPr>
      <t>6</t>
    </r>
    <r>
      <rPr>
        <sz val="10"/>
        <color indexed="8"/>
        <rFont val="宋体"/>
        <charset val="134"/>
      </rPr>
      <t>3*50不锈钢哈弗三通</t>
    </r>
  </si>
  <si>
    <r>
      <rPr>
        <sz val="10"/>
        <color theme="1"/>
        <rFont val="宋体"/>
        <charset val="134"/>
      </rPr>
      <t>3</t>
    </r>
    <r>
      <rPr>
        <sz val="10"/>
        <color indexed="8"/>
        <rFont val="宋体"/>
        <charset val="134"/>
      </rPr>
      <t>0*50cm塑胶阀门池</t>
    </r>
  </si>
  <si>
    <t>④</t>
  </si>
  <si>
    <t>φ50mm闸阀</t>
  </si>
  <si>
    <t>⑤</t>
  </si>
  <si>
    <t>110*63mm直变</t>
  </si>
  <si>
    <t>⑥</t>
  </si>
  <si>
    <t>φ110法兰</t>
  </si>
  <si>
    <t>⑦</t>
  </si>
  <si>
    <t>63*50mm外直</t>
  </si>
  <si>
    <t>⑧</t>
  </si>
  <si>
    <r>
      <rPr>
        <sz val="10"/>
        <color theme="1"/>
        <rFont val="宋体"/>
        <charset val="134"/>
      </rPr>
      <t>φ1</t>
    </r>
    <r>
      <rPr>
        <sz val="10"/>
        <color indexed="8"/>
        <rFont val="宋体"/>
        <charset val="134"/>
      </rPr>
      <t>10mmPE管</t>
    </r>
  </si>
  <si>
    <t>⑨</t>
  </si>
  <si>
    <t>φ63mmPE管</t>
  </si>
  <si>
    <t>⑩</t>
  </si>
  <si>
    <t>φ50mmPE管</t>
  </si>
  <si>
    <t>⑾</t>
  </si>
  <si>
    <t>生胶带</t>
  </si>
  <si>
    <t>圈</t>
  </si>
  <si>
    <t>⑿</t>
  </si>
  <si>
    <t>14*10螺丝</t>
  </si>
  <si>
    <t>⒀</t>
  </si>
  <si>
    <t>C20砼包封</t>
  </si>
  <si>
    <t>⒁</t>
  </si>
  <si>
    <t>工日</t>
  </si>
  <si>
    <t>（七）</t>
  </si>
  <si>
    <t>高崖村</t>
  </si>
  <si>
    <t>二</t>
  </si>
  <si>
    <t>田关镇</t>
  </si>
  <si>
    <t>曹楼村</t>
  </si>
  <si>
    <t>消毒柜购安</t>
  </si>
  <si>
    <t>王营村</t>
  </si>
  <si>
    <r>
      <rPr>
        <sz val="10"/>
        <color theme="1"/>
        <rFont val="宋体"/>
        <charset val="134"/>
      </rPr>
      <t>DN</t>
    </r>
    <r>
      <rPr>
        <sz val="10"/>
        <color indexed="8"/>
        <rFont val="宋体"/>
        <charset val="134"/>
      </rPr>
      <t>40镀锌钢管购安</t>
    </r>
  </si>
  <si>
    <t>谢家庄村</t>
  </si>
  <si>
    <t>水泵维修（含拆除、修理、安装）</t>
  </si>
  <si>
    <t>维修（缠线圈）</t>
  </si>
  <si>
    <t>卫关村</t>
  </si>
  <si>
    <t>1</t>
  </si>
  <si>
    <t>丁家组</t>
  </si>
  <si>
    <t>2</t>
  </si>
  <si>
    <t>大张组</t>
  </si>
  <si>
    <t>王坡头村</t>
  </si>
  <si>
    <t>后沟组</t>
  </si>
  <si>
    <t>Ф50PE管（1.25MPa）</t>
  </si>
  <si>
    <t>砼路面拆除</t>
  </si>
  <si>
    <t>C25砼路面恢复</t>
  </si>
  <si>
    <t>谢沟组</t>
  </si>
  <si>
    <t>小峪村</t>
  </si>
  <si>
    <r>
      <rPr>
        <sz val="10"/>
        <color theme="1"/>
        <rFont val="宋体"/>
        <charset val="134"/>
      </rPr>
      <t>更换3*6mm</t>
    </r>
    <r>
      <rPr>
        <vertAlign val="superscript"/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铜芯电缆线</t>
    </r>
  </si>
  <si>
    <t>别沟村</t>
  </si>
  <si>
    <t>（八）</t>
  </si>
  <si>
    <t>田关村</t>
  </si>
  <si>
    <t>（九）</t>
  </si>
  <si>
    <t>杜营村</t>
  </si>
  <si>
    <t>（十）</t>
  </si>
  <si>
    <t>靳沟村</t>
  </si>
  <si>
    <t>（十一）</t>
  </si>
  <si>
    <t>河上村</t>
  </si>
  <si>
    <t>三</t>
  </si>
  <si>
    <t>太平镇</t>
  </si>
  <si>
    <t>黄石庵村</t>
  </si>
  <si>
    <t>Ф63PE管（1.25MPa）</t>
  </si>
  <si>
    <t>细辛村</t>
  </si>
  <si>
    <t>调蓄池一般土方开挖</t>
  </si>
  <si>
    <t>调蓄池土方回填、压实</t>
  </si>
  <si>
    <t>松树门村</t>
  </si>
  <si>
    <t>十里沟组</t>
  </si>
  <si>
    <t>大块地组</t>
  </si>
  <si>
    <t>鱼库村</t>
  </si>
  <si>
    <t>银寺沟村</t>
  </si>
  <si>
    <t>维修水源池</t>
  </si>
  <si>
    <t>处</t>
  </si>
  <si>
    <t>下河村</t>
  </si>
  <si>
    <t>河东组</t>
  </si>
  <si>
    <t>河西组</t>
  </si>
  <si>
    <t>四</t>
  </si>
  <si>
    <t>二郎坪镇</t>
  </si>
  <si>
    <t>草湖峪村</t>
  </si>
  <si>
    <t>五</t>
  </si>
  <si>
    <t>桑坪镇</t>
  </si>
  <si>
    <t>牛毛坪村</t>
  </si>
  <si>
    <t>王庄组、牛毛坪组</t>
  </si>
  <si>
    <t>3</t>
  </si>
  <si>
    <t>阳坡组</t>
  </si>
  <si>
    <t>张庄村</t>
  </si>
  <si>
    <t>龙上组</t>
  </si>
  <si>
    <t>龙下组</t>
  </si>
  <si>
    <t>4</t>
  </si>
  <si>
    <t>杨树组</t>
  </si>
  <si>
    <t>岭岗村</t>
  </si>
  <si>
    <t>桑坪村</t>
  </si>
  <si>
    <t>桑坪集镇</t>
  </si>
  <si>
    <t>Ф110PE管（1.0MPa）</t>
  </si>
  <si>
    <r>
      <rPr>
        <sz val="10"/>
        <color theme="1"/>
        <rFont val="宋体"/>
        <charset val="134"/>
      </rPr>
      <t>Ф32PE管（1.6</t>
    </r>
    <r>
      <rPr>
        <sz val="10"/>
        <color indexed="8"/>
        <rFont val="宋体"/>
        <charset val="134"/>
      </rPr>
      <t>0MPa）</t>
    </r>
  </si>
  <si>
    <t>土地岭组</t>
  </si>
  <si>
    <t>珠宝沟村</t>
  </si>
  <si>
    <t>白土曼村</t>
  </si>
  <si>
    <t>龙王庙组</t>
  </si>
  <si>
    <t>白土墁组</t>
  </si>
  <si>
    <t>六</t>
  </si>
  <si>
    <t>米坪镇</t>
  </si>
  <si>
    <t>康庄村</t>
  </si>
  <si>
    <t>李庄组</t>
  </si>
  <si>
    <t>黄土盖组</t>
  </si>
  <si>
    <t>羊沟村</t>
  </si>
  <si>
    <t>增加增压泵</t>
  </si>
  <si>
    <t>七</t>
  </si>
  <si>
    <t>军马河镇</t>
  </si>
  <si>
    <t>军马河村</t>
  </si>
  <si>
    <t>白果村</t>
  </si>
  <si>
    <t>后河村</t>
  </si>
  <si>
    <t>长探河村</t>
  </si>
  <si>
    <t>八</t>
  </si>
  <si>
    <t>五里桥镇</t>
  </si>
  <si>
    <t>天宝村</t>
  </si>
  <si>
    <t>黄狮村</t>
  </si>
  <si>
    <t>20t压力罐除锈刷漆</t>
  </si>
  <si>
    <t>彩钢棚</t>
  </si>
  <si>
    <t>局部管道漏水维修</t>
  </si>
  <si>
    <t>杨岗村</t>
  </si>
  <si>
    <t>Ф40PPR管</t>
  </si>
  <si>
    <t>稻田沟村</t>
  </si>
  <si>
    <t>白河湾村</t>
  </si>
  <si>
    <t>九</t>
  </si>
  <si>
    <t>石界河镇</t>
  </si>
  <si>
    <t>烟镇村</t>
  </si>
  <si>
    <t>核桃坪村</t>
  </si>
  <si>
    <t>大坪村</t>
  </si>
  <si>
    <t>杨坟村</t>
  </si>
  <si>
    <t>一般土方开挖</t>
  </si>
  <si>
    <t>土方回填、压实</t>
  </si>
  <si>
    <t>C20砼防渗墙</t>
  </si>
  <si>
    <t>M7.5浆砌石坝</t>
  </si>
  <si>
    <t>石界河村</t>
  </si>
  <si>
    <t>Ф75PE管（1.0MPa）</t>
  </si>
  <si>
    <t>透水砖拆除、铺设</t>
  </si>
  <si>
    <t>走马坪村</t>
  </si>
  <si>
    <r>
      <rPr>
        <sz val="10"/>
        <color theme="1"/>
        <rFont val="宋体"/>
        <charset val="134"/>
      </rPr>
      <t>换2</t>
    </r>
    <r>
      <rPr>
        <sz val="10"/>
        <color indexed="8"/>
        <rFont val="宋体"/>
        <charset val="134"/>
      </rPr>
      <t>T压力罐</t>
    </r>
  </si>
  <si>
    <t>十</t>
  </si>
  <si>
    <t>丁河镇</t>
  </si>
  <si>
    <t>邪地村</t>
  </si>
  <si>
    <t>DN65钢管</t>
  </si>
  <si>
    <t>北峪村</t>
  </si>
  <si>
    <t>砼护管</t>
  </si>
  <si>
    <t>宣沟村</t>
  </si>
  <si>
    <t>简村</t>
  </si>
  <si>
    <t>茶峪村</t>
  </si>
  <si>
    <t>丁河村</t>
  </si>
  <si>
    <t>十一</t>
  </si>
  <si>
    <t>重阳镇</t>
  </si>
  <si>
    <t>西营村</t>
  </si>
  <si>
    <t>10t压力罐除锈刷漆</t>
  </si>
  <si>
    <t>白龙村</t>
  </si>
  <si>
    <t>重阳村</t>
  </si>
  <si>
    <t>十二</t>
  </si>
  <si>
    <t>回车镇</t>
  </si>
  <si>
    <t>毛河村</t>
  </si>
  <si>
    <t>黑虎庙村</t>
  </si>
  <si>
    <t>石梯村</t>
  </si>
  <si>
    <t>垱子岭村</t>
  </si>
  <si>
    <t>东沟村</t>
  </si>
  <si>
    <t>屈原岗村</t>
  </si>
  <si>
    <t>十三</t>
  </si>
  <si>
    <t>西坪镇</t>
  </si>
  <si>
    <t>西坪村</t>
  </si>
  <si>
    <t>YJLV22-3*120+1*70电缆线</t>
  </si>
  <si>
    <t>穿线管</t>
  </si>
  <si>
    <t>维修变频控制柜</t>
  </si>
  <si>
    <t>圣后湾村</t>
  </si>
  <si>
    <t>西岗村</t>
  </si>
  <si>
    <t>十四</t>
  </si>
  <si>
    <t>双龙镇</t>
  </si>
  <si>
    <t>伏岭村</t>
  </si>
  <si>
    <t>杨河村</t>
  </si>
  <si>
    <t>维修水井</t>
  </si>
  <si>
    <t>东台子村</t>
  </si>
  <si>
    <t>小集村</t>
  </si>
  <si>
    <t>更换5t压力罐</t>
  </si>
  <si>
    <t>石槽村</t>
  </si>
  <si>
    <t>瓦房庄村</t>
  </si>
  <si>
    <t>十五</t>
  </si>
  <si>
    <t>丹水镇</t>
  </si>
  <si>
    <t>丹水村</t>
  </si>
  <si>
    <t>青龙庙村</t>
  </si>
  <si>
    <t>维修水源井</t>
  </si>
  <si>
    <t>六里庙村</t>
  </si>
  <si>
    <t>符沟村</t>
  </si>
  <si>
    <t>贾营组</t>
  </si>
  <si>
    <t>C20砼底板</t>
  </si>
  <si>
    <t>西沟组</t>
  </si>
  <si>
    <t>水源井砼井盖</t>
  </si>
  <si>
    <t>三里庙村</t>
  </si>
  <si>
    <t>下东组</t>
  </si>
  <si>
    <t>上张组</t>
  </si>
  <si>
    <t>英湾村</t>
  </si>
  <si>
    <t>肖关村</t>
  </si>
  <si>
    <t>黄营村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</si>
</sst>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0.00;[Red]0.00"/>
    <numFmt numFmtId="178" formatCode="0.00_ "/>
  </numFmts>
  <fonts count="30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9"/>
      <color theme="1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vertAlign val="superscript"/>
      <sz val="10"/>
      <color indexed="8"/>
      <name val="宋体"/>
      <charset val="134"/>
    </font>
    <font>
      <vertAlign val="superscript"/>
      <sz val="11"/>
      <color indexed="8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4" fillId="2" borderId="0" xfId="0" applyFont="1" applyFill="1"/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177" fontId="2" fillId="2" borderId="0" xfId="0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/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Alignment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wrapText="1"/>
    </xf>
    <xf numFmtId="176" fontId="3" fillId="2" borderId="0" xfId="0" applyNumberFormat="1" applyFont="1" applyFill="1" applyAlignment="1"/>
    <xf numFmtId="176" fontId="2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63"/>
  <sheetViews>
    <sheetView tabSelected="1" workbookViewId="0">
      <selection activeCell="W11" sqref="W11"/>
    </sheetView>
  </sheetViews>
  <sheetFormatPr defaultColWidth="8.75" defaultRowHeight="14.25"/>
  <cols>
    <col min="1" max="1" width="6.75" style="5" customWidth="1"/>
    <col min="2" max="2" width="27.375" style="6" customWidth="1"/>
    <col min="3" max="3" width="7" style="7" customWidth="1"/>
    <col min="4" max="4" width="12.875" style="8" customWidth="1"/>
    <col min="5" max="5" width="15.75" style="8" customWidth="1"/>
    <col min="6" max="6" width="16" style="8" customWidth="1"/>
    <col min="7" max="16" width="9" style="9" hidden="1" customWidth="1"/>
    <col min="17" max="17" width="0.125" style="9" hidden="1" customWidth="1"/>
    <col min="18" max="18" width="0.75" style="9" hidden="1" customWidth="1"/>
    <col min="19" max="19" width="2.5" style="9" hidden="1" customWidth="1"/>
    <col min="20" max="20" width="11.625" style="9" customWidth="1"/>
    <col min="21" max="178" width="8.75" style="9"/>
    <col min="179" max="179" width="6.75" style="9" customWidth="1"/>
    <col min="180" max="180" width="25.375" style="9" customWidth="1"/>
    <col min="181" max="181" width="7" style="9" customWidth="1"/>
    <col min="182" max="182" width="11.125" style="9" customWidth="1"/>
    <col min="183" max="183" width="10.75" style="9" customWidth="1"/>
    <col min="184" max="184" width="12.75" style="9" customWidth="1"/>
    <col min="185" max="197" width="8.75" style="9" hidden="1" customWidth="1"/>
    <col min="198" max="198" width="11.625" style="9" customWidth="1"/>
    <col min="199" max="199" width="10.875" style="9" customWidth="1"/>
    <col min="200" max="200" width="10.75" style="9" customWidth="1"/>
    <col min="201" max="202" width="12.25" style="9" customWidth="1"/>
    <col min="203" max="203" width="11.875" style="9" customWidth="1"/>
    <col min="204" max="204" width="10.625" style="9" customWidth="1"/>
    <col min="205" max="205" width="11.25" style="9" customWidth="1"/>
    <col min="206" max="206" width="10.75" style="9" customWidth="1"/>
    <col min="207" max="207" width="11.125" style="9" customWidth="1"/>
    <col min="208" max="208" width="10.125" style="9" customWidth="1"/>
    <col min="209" max="209" width="10.625" style="9" customWidth="1"/>
    <col min="210" max="211" width="10.375" style="9" customWidth="1"/>
    <col min="212" max="213" width="9.125" style="9" customWidth="1"/>
    <col min="214" max="214" width="7.75" style="9" customWidth="1"/>
    <col min="215" max="215" width="9.125" style="9" customWidth="1"/>
    <col min="216" max="217" width="7.5" style="9" customWidth="1"/>
    <col min="218" max="218" width="8.125" style="9" customWidth="1"/>
    <col min="219" max="219" width="7.25" style="9" customWidth="1"/>
    <col min="220" max="220" width="12.5" style="9" customWidth="1"/>
    <col min="221" max="434" width="8.75" style="9"/>
    <col min="435" max="435" width="6.75" style="9" customWidth="1"/>
    <col min="436" max="436" width="25.375" style="9" customWidth="1"/>
    <col min="437" max="437" width="7" style="9" customWidth="1"/>
    <col min="438" max="438" width="11.125" style="9" customWidth="1"/>
    <col min="439" max="439" width="10.75" style="9" customWidth="1"/>
    <col min="440" max="440" width="12.75" style="9" customWidth="1"/>
    <col min="441" max="453" width="8.75" style="9" hidden="1" customWidth="1"/>
    <col min="454" max="454" width="11.625" style="9" customWidth="1"/>
    <col min="455" max="455" width="10.875" style="9" customWidth="1"/>
    <col min="456" max="456" width="10.75" style="9" customWidth="1"/>
    <col min="457" max="458" width="12.25" style="9" customWidth="1"/>
    <col min="459" max="459" width="11.875" style="9" customWidth="1"/>
    <col min="460" max="460" width="10.625" style="9" customWidth="1"/>
    <col min="461" max="461" width="11.25" style="9" customWidth="1"/>
    <col min="462" max="462" width="10.75" style="9" customWidth="1"/>
    <col min="463" max="463" width="11.125" style="9" customWidth="1"/>
    <col min="464" max="464" width="10.125" style="9" customWidth="1"/>
    <col min="465" max="465" width="10.625" style="9" customWidth="1"/>
    <col min="466" max="467" width="10.375" style="9" customWidth="1"/>
    <col min="468" max="469" width="9.125" style="9" customWidth="1"/>
    <col min="470" max="470" width="7.75" style="9" customWidth="1"/>
    <col min="471" max="471" width="9.125" style="9" customWidth="1"/>
    <col min="472" max="473" width="7.5" style="9" customWidth="1"/>
    <col min="474" max="474" width="8.125" style="9" customWidth="1"/>
    <col min="475" max="475" width="7.25" style="9" customWidth="1"/>
    <col min="476" max="476" width="12.5" style="9" customWidth="1"/>
    <col min="477" max="690" width="8.75" style="9"/>
    <col min="691" max="691" width="6.75" style="9" customWidth="1"/>
    <col min="692" max="692" width="25.375" style="9" customWidth="1"/>
    <col min="693" max="693" width="7" style="9" customWidth="1"/>
    <col min="694" max="694" width="11.125" style="9" customWidth="1"/>
    <col min="695" max="695" width="10.75" style="9" customWidth="1"/>
    <col min="696" max="696" width="12.75" style="9" customWidth="1"/>
    <col min="697" max="709" width="8.75" style="9" hidden="1" customWidth="1"/>
    <col min="710" max="710" width="11.625" style="9" customWidth="1"/>
    <col min="711" max="711" width="10.875" style="9" customWidth="1"/>
    <col min="712" max="712" width="10.75" style="9" customWidth="1"/>
    <col min="713" max="714" width="12.25" style="9" customWidth="1"/>
    <col min="715" max="715" width="11.875" style="9" customWidth="1"/>
    <col min="716" max="716" width="10.625" style="9" customWidth="1"/>
    <col min="717" max="717" width="11.25" style="9" customWidth="1"/>
    <col min="718" max="718" width="10.75" style="9" customWidth="1"/>
    <col min="719" max="719" width="11.125" style="9" customWidth="1"/>
    <col min="720" max="720" width="10.125" style="9" customWidth="1"/>
    <col min="721" max="721" width="10.625" style="9" customWidth="1"/>
    <col min="722" max="723" width="10.375" style="9" customWidth="1"/>
    <col min="724" max="725" width="9.125" style="9" customWidth="1"/>
    <col min="726" max="726" width="7.75" style="9" customWidth="1"/>
    <col min="727" max="727" width="9.125" style="9" customWidth="1"/>
    <col min="728" max="729" width="7.5" style="9" customWidth="1"/>
    <col min="730" max="730" width="8.125" style="9" customWidth="1"/>
    <col min="731" max="731" width="7.25" style="9" customWidth="1"/>
    <col min="732" max="732" width="12.5" style="9" customWidth="1"/>
    <col min="733" max="946" width="8.75" style="9"/>
    <col min="947" max="947" width="6.75" style="9" customWidth="1"/>
    <col min="948" max="948" width="25.375" style="9" customWidth="1"/>
    <col min="949" max="949" width="7" style="9" customWidth="1"/>
    <col min="950" max="950" width="11.125" style="9" customWidth="1"/>
    <col min="951" max="951" width="10.75" style="9" customWidth="1"/>
    <col min="952" max="952" width="12.75" style="9" customWidth="1"/>
    <col min="953" max="965" width="8.75" style="9" hidden="1" customWidth="1"/>
    <col min="966" max="966" width="11.625" style="9" customWidth="1"/>
    <col min="967" max="967" width="10.875" style="9" customWidth="1"/>
    <col min="968" max="968" width="10.75" style="9" customWidth="1"/>
    <col min="969" max="970" width="12.25" style="9" customWidth="1"/>
    <col min="971" max="971" width="11.875" style="9" customWidth="1"/>
    <col min="972" max="972" width="10.625" style="9" customWidth="1"/>
    <col min="973" max="973" width="11.25" style="9" customWidth="1"/>
    <col min="974" max="974" width="10.75" style="9" customWidth="1"/>
    <col min="975" max="975" width="11.125" style="9" customWidth="1"/>
    <col min="976" max="976" width="10.125" style="9" customWidth="1"/>
    <col min="977" max="977" width="10.625" style="9" customWidth="1"/>
    <col min="978" max="979" width="10.375" style="9" customWidth="1"/>
    <col min="980" max="981" width="9.125" style="9" customWidth="1"/>
    <col min="982" max="982" width="7.75" style="9" customWidth="1"/>
    <col min="983" max="983" width="9.125" style="9" customWidth="1"/>
    <col min="984" max="985" width="7.5" style="9" customWidth="1"/>
    <col min="986" max="986" width="8.125" style="9" customWidth="1"/>
    <col min="987" max="987" width="7.25" style="9" customWidth="1"/>
    <col min="988" max="988" width="12.5" style="9" customWidth="1"/>
    <col min="989" max="1202" width="8.75" style="9"/>
    <col min="1203" max="1203" width="6.75" style="9" customWidth="1"/>
    <col min="1204" max="1204" width="25.375" style="9" customWidth="1"/>
    <col min="1205" max="1205" width="7" style="9" customWidth="1"/>
    <col min="1206" max="1206" width="11.125" style="9" customWidth="1"/>
    <col min="1207" max="1207" width="10.75" style="9" customWidth="1"/>
    <col min="1208" max="1208" width="12.75" style="9" customWidth="1"/>
    <col min="1209" max="1221" width="8.75" style="9" hidden="1" customWidth="1"/>
    <col min="1222" max="1222" width="11.625" style="9" customWidth="1"/>
    <col min="1223" max="1223" width="10.875" style="9" customWidth="1"/>
    <col min="1224" max="1224" width="10.75" style="9" customWidth="1"/>
    <col min="1225" max="1226" width="12.25" style="9" customWidth="1"/>
    <col min="1227" max="1227" width="11.875" style="9" customWidth="1"/>
    <col min="1228" max="1228" width="10.625" style="9" customWidth="1"/>
    <col min="1229" max="1229" width="11.25" style="9" customWidth="1"/>
    <col min="1230" max="1230" width="10.75" style="9" customWidth="1"/>
    <col min="1231" max="1231" width="11.125" style="9" customWidth="1"/>
    <col min="1232" max="1232" width="10.125" style="9" customWidth="1"/>
    <col min="1233" max="1233" width="10.625" style="9" customWidth="1"/>
    <col min="1234" max="1235" width="10.375" style="9" customWidth="1"/>
    <col min="1236" max="1237" width="9.125" style="9" customWidth="1"/>
    <col min="1238" max="1238" width="7.75" style="9" customWidth="1"/>
    <col min="1239" max="1239" width="9.125" style="9" customWidth="1"/>
    <col min="1240" max="1241" width="7.5" style="9" customWidth="1"/>
    <col min="1242" max="1242" width="8.125" style="9" customWidth="1"/>
    <col min="1243" max="1243" width="7.25" style="9" customWidth="1"/>
    <col min="1244" max="1244" width="12.5" style="9" customWidth="1"/>
    <col min="1245" max="1458" width="8.75" style="9"/>
    <col min="1459" max="1459" width="6.75" style="9" customWidth="1"/>
    <col min="1460" max="1460" width="25.375" style="9" customWidth="1"/>
    <col min="1461" max="1461" width="7" style="9" customWidth="1"/>
    <col min="1462" max="1462" width="11.125" style="9" customWidth="1"/>
    <col min="1463" max="1463" width="10.75" style="9" customWidth="1"/>
    <col min="1464" max="1464" width="12.75" style="9" customWidth="1"/>
    <col min="1465" max="1477" width="8.75" style="9" hidden="1" customWidth="1"/>
    <col min="1478" max="1478" width="11.625" style="9" customWidth="1"/>
    <col min="1479" max="1479" width="10.875" style="9" customWidth="1"/>
    <col min="1480" max="1480" width="10.75" style="9" customWidth="1"/>
    <col min="1481" max="1482" width="12.25" style="9" customWidth="1"/>
    <col min="1483" max="1483" width="11.875" style="9" customWidth="1"/>
    <col min="1484" max="1484" width="10.625" style="9" customWidth="1"/>
    <col min="1485" max="1485" width="11.25" style="9" customWidth="1"/>
    <col min="1486" max="1486" width="10.75" style="9" customWidth="1"/>
    <col min="1487" max="1487" width="11.125" style="9" customWidth="1"/>
    <col min="1488" max="1488" width="10.125" style="9" customWidth="1"/>
    <col min="1489" max="1489" width="10.625" style="9" customWidth="1"/>
    <col min="1490" max="1491" width="10.375" style="9" customWidth="1"/>
    <col min="1492" max="1493" width="9.125" style="9" customWidth="1"/>
    <col min="1494" max="1494" width="7.75" style="9" customWidth="1"/>
    <col min="1495" max="1495" width="9.125" style="9" customWidth="1"/>
    <col min="1496" max="1497" width="7.5" style="9" customWidth="1"/>
    <col min="1498" max="1498" width="8.125" style="9" customWidth="1"/>
    <col min="1499" max="1499" width="7.25" style="9" customWidth="1"/>
    <col min="1500" max="1500" width="12.5" style="9" customWidth="1"/>
    <col min="1501" max="1714" width="8.75" style="9"/>
    <col min="1715" max="1715" width="6.75" style="9" customWidth="1"/>
    <col min="1716" max="1716" width="25.375" style="9" customWidth="1"/>
    <col min="1717" max="1717" width="7" style="9" customWidth="1"/>
    <col min="1718" max="1718" width="11.125" style="9" customWidth="1"/>
    <col min="1719" max="1719" width="10.75" style="9" customWidth="1"/>
    <col min="1720" max="1720" width="12.75" style="9" customWidth="1"/>
    <col min="1721" max="1733" width="8.75" style="9" hidden="1" customWidth="1"/>
    <col min="1734" max="1734" width="11.625" style="9" customWidth="1"/>
    <col min="1735" max="1735" width="10.875" style="9" customWidth="1"/>
    <col min="1736" max="1736" width="10.75" style="9" customWidth="1"/>
    <col min="1737" max="1738" width="12.25" style="9" customWidth="1"/>
    <col min="1739" max="1739" width="11.875" style="9" customWidth="1"/>
    <col min="1740" max="1740" width="10.625" style="9" customWidth="1"/>
    <col min="1741" max="1741" width="11.25" style="9" customWidth="1"/>
    <col min="1742" max="1742" width="10.75" style="9" customWidth="1"/>
    <col min="1743" max="1743" width="11.125" style="9" customWidth="1"/>
    <col min="1744" max="1744" width="10.125" style="9" customWidth="1"/>
    <col min="1745" max="1745" width="10.625" style="9" customWidth="1"/>
    <col min="1746" max="1747" width="10.375" style="9" customWidth="1"/>
    <col min="1748" max="1749" width="9.125" style="9" customWidth="1"/>
    <col min="1750" max="1750" width="7.75" style="9" customWidth="1"/>
    <col min="1751" max="1751" width="9.125" style="9" customWidth="1"/>
    <col min="1752" max="1753" width="7.5" style="9" customWidth="1"/>
    <col min="1754" max="1754" width="8.125" style="9" customWidth="1"/>
    <col min="1755" max="1755" width="7.25" style="9" customWidth="1"/>
    <col min="1756" max="1756" width="12.5" style="9" customWidth="1"/>
    <col min="1757" max="1970" width="8.75" style="9"/>
    <col min="1971" max="1971" width="6.75" style="9" customWidth="1"/>
    <col min="1972" max="1972" width="25.375" style="9" customWidth="1"/>
    <col min="1973" max="1973" width="7" style="9" customWidth="1"/>
    <col min="1974" max="1974" width="11.125" style="9" customWidth="1"/>
    <col min="1975" max="1975" width="10.75" style="9" customWidth="1"/>
    <col min="1976" max="1976" width="12.75" style="9" customWidth="1"/>
    <col min="1977" max="1989" width="8.75" style="9" hidden="1" customWidth="1"/>
    <col min="1990" max="1990" width="11.625" style="9" customWidth="1"/>
    <col min="1991" max="1991" width="10.875" style="9" customWidth="1"/>
    <col min="1992" max="1992" width="10.75" style="9" customWidth="1"/>
    <col min="1993" max="1994" width="12.25" style="9" customWidth="1"/>
    <col min="1995" max="1995" width="11.875" style="9" customWidth="1"/>
    <col min="1996" max="1996" width="10.625" style="9" customWidth="1"/>
    <col min="1997" max="1997" width="11.25" style="9" customWidth="1"/>
    <col min="1998" max="1998" width="10.75" style="9" customWidth="1"/>
    <col min="1999" max="1999" width="11.125" style="9" customWidth="1"/>
    <col min="2000" max="2000" width="10.125" style="9" customWidth="1"/>
    <col min="2001" max="2001" width="10.625" style="9" customWidth="1"/>
    <col min="2002" max="2003" width="10.375" style="9" customWidth="1"/>
    <col min="2004" max="2005" width="9.125" style="9" customWidth="1"/>
    <col min="2006" max="2006" width="7.75" style="9" customWidth="1"/>
    <col min="2007" max="2007" width="9.125" style="9" customWidth="1"/>
    <col min="2008" max="2009" width="7.5" style="9" customWidth="1"/>
    <col min="2010" max="2010" width="8.125" style="9" customWidth="1"/>
    <col min="2011" max="2011" width="7.25" style="9" customWidth="1"/>
    <col min="2012" max="2012" width="12.5" style="9" customWidth="1"/>
    <col min="2013" max="2226" width="8.75" style="9"/>
    <col min="2227" max="2227" width="6.75" style="9" customWidth="1"/>
    <col min="2228" max="2228" width="25.375" style="9" customWidth="1"/>
    <col min="2229" max="2229" width="7" style="9" customWidth="1"/>
    <col min="2230" max="2230" width="11.125" style="9" customWidth="1"/>
    <col min="2231" max="2231" width="10.75" style="9" customWidth="1"/>
    <col min="2232" max="2232" width="12.75" style="9" customWidth="1"/>
    <col min="2233" max="2245" width="8.75" style="9" hidden="1" customWidth="1"/>
    <col min="2246" max="2246" width="11.625" style="9" customWidth="1"/>
    <col min="2247" max="2247" width="10.875" style="9" customWidth="1"/>
    <col min="2248" max="2248" width="10.75" style="9" customWidth="1"/>
    <col min="2249" max="2250" width="12.25" style="9" customWidth="1"/>
    <col min="2251" max="2251" width="11.875" style="9" customWidth="1"/>
    <col min="2252" max="2252" width="10.625" style="9" customWidth="1"/>
    <col min="2253" max="2253" width="11.25" style="9" customWidth="1"/>
    <col min="2254" max="2254" width="10.75" style="9" customWidth="1"/>
    <col min="2255" max="2255" width="11.125" style="9" customWidth="1"/>
    <col min="2256" max="2256" width="10.125" style="9" customWidth="1"/>
    <col min="2257" max="2257" width="10.625" style="9" customWidth="1"/>
    <col min="2258" max="2259" width="10.375" style="9" customWidth="1"/>
    <col min="2260" max="2261" width="9.125" style="9" customWidth="1"/>
    <col min="2262" max="2262" width="7.75" style="9" customWidth="1"/>
    <col min="2263" max="2263" width="9.125" style="9" customWidth="1"/>
    <col min="2264" max="2265" width="7.5" style="9" customWidth="1"/>
    <col min="2266" max="2266" width="8.125" style="9" customWidth="1"/>
    <col min="2267" max="2267" width="7.25" style="9" customWidth="1"/>
    <col min="2268" max="2268" width="12.5" style="9" customWidth="1"/>
    <col min="2269" max="2482" width="8.75" style="9"/>
    <col min="2483" max="2483" width="6.75" style="9" customWidth="1"/>
    <col min="2484" max="2484" width="25.375" style="9" customWidth="1"/>
    <col min="2485" max="2485" width="7" style="9" customWidth="1"/>
    <col min="2486" max="2486" width="11.125" style="9" customWidth="1"/>
    <col min="2487" max="2487" width="10.75" style="9" customWidth="1"/>
    <col min="2488" max="2488" width="12.75" style="9" customWidth="1"/>
    <col min="2489" max="2501" width="8.75" style="9" hidden="1" customWidth="1"/>
    <col min="2502" max="2502" width="11.625" style="9" customWidth="1"/>
    <col min="2503" max="2503" width="10.875" style="9" customWidth="1"/>
    <col min="2504" max="2504" width="10.75" style="9" customWidth="1"/>
    <col min="2505" max="2506" width="12.25" style="9" customWidth="1"/>
    <col min="2507" max="2507" width="11.875" style="9" customWidth="1"/>
    <col min="2508" max="2508" width="10.625" style="9" customWidth="1"/>
    <col min="2509" max="2509" width="11.25" style="9" customWidth="1"/>
    <col min="2510" max="2510" width="10.75" style="9" customWidth="1"/>
    <col min="2511" max="2511" width="11.125" style="9" customWidth="1"/>
    <col min="2512" max="2512" width="10.125" style="9" customWidth="1"/>
    <col min="2513" max="2513" width="10.625" style="9" customWidth="1"/>
    <col min="2514" max="2515" width="10.375" style="9" customWidth="1"/>
    <col min="2516" max="2517" width="9.125" style="9" customWidth="1"/>
    <col min="2518" max="2518" width="7.75" style="9" customWidth="1"/>
    <col min="2519" max="2519" width="9.125" style="9" customWidth="1"/>
    <col min="2520" max="2521" width="7.5" style="9" customWidth="1"/>
    <col min="2522" max="2522" width="8.125" style="9" customWidth="1"/>
    <col min="2523" max="2523" width="7.25" style="9" customWidth="1"/>
    <col min="2524" max="2524" width="12.5" style="9" customWidth="1"/>
    <col min="2525" max="2738" width="8.75" style="9"/>
    <col min="2739" max="2739" width="6.75" style="9" customWidth="1"/>
    <col min="2740" max="2740" width="25.375" style="9" customWidth="1"/>
    <col min="2741" max="2741" width="7" style="9" customWidth="1"/>
    <col min="2742" max="2742" width="11.125" style="9" customWidth="1"/>
    <col min="2743" max="2743" width="10.75" style="9" customWidth="1"/>
    <col min="2744" max="2744" width="12.75" style="9" customWidth="1"/>
    <col min="2745" max="2757" width="8.75" style="9" hidden="1" customWidth="1"/>
    <col min="2758" max="2758" width="11.625" style="9" customWidth="1"/>
    <col min="2759" max="2759" width="10.875" style="9" customWidth="1"/>
    <col min="2760" max="2760" width="10.75" style="9" customWidth="1"/>
    <col min="2761" max="2762" width="12.25" style="9" customWidth="1"/>
    <col min="2763" max="2763" width="11.875" style="9" customWidth="1"/>
    <col min="2764" max="2764" width="10.625" style="9" customWidth="1"/>
    <col min="2765" max="2765" width="11.25" style="9" customWidth="1"/>
    <col min="2766" max="2766" width="10.75" style="9" customWidth="1"/>
    <col min="2767" max="2767" width="11.125" style="9" customWidth="1"/>
    <col min="2768" max="2768" width="10.125" style="9" customWidth="1"/>
    <col min="2769" max="2769" width="10.625" style="9" customWidth="1"/>
    <col min="2770" max="2771" width="10.375" style="9" customWidth="1"/>
    <col min="2772" max="2773" width="9.125" style="9" customWidth="1"/>
    <col min="2774" max="2774" width="7.75" style="9" customWidth="1"/>
    <col min="2775" max="2775" width="9.125" style="9" customWidth="1"/>
    <col min="2776" max="2777" width="7.5" style="9" customWidth="1"/>
    <col min="2778" max="2778" width="8.125" style="9" customWidth="1"/>
    <col min="2779" max="2779" width="7.25" style="9" customWidth="1"/>
    <col min="2780" max="2780" width="12.5" style="9" customWidth="1"/>
    <col min="2781" max="2994" width="8.75" style="9"/>
    <col min="2995" max="2995" width="6.75" style="9" customWidth="1"/>
    <col min="2996" max="2996" width="25.375" style="9" customWidth="1"/>
    <col min="2997" max="2997" width="7" style="9" customWidth="1"/>
    <col min="2998" max="2998" width="11.125" style="9" customWidth="1"/>
    <col min="2999" max="2999" width="10.75" style="9" customWidth="1"/>
    <col min="3000" max="3000" width="12.75" style="9" customWidth="1"/>
    <col min="3001" max="3013" width="8.75" style="9" hidden="1" customWidth="1"/>
    <col min="3014" max="3014" width="11.625" style="9" customWidth="1"/>
    <col min="3015" max="3015" width="10.875" style="9" customWidth="1"/>
    <col min="3016" max="3016" width="10.75" style="9" customWidth="1"/>
    <col min="3017" max="3018" width="12.25" style="9" customWidth="1"/>
    <col min="3019" max="3019" width="11.875" style="9" customWidth="1"/>
    <col min="3020" max="3020" width="10.625" style="9" customWidth="1"/>
    <col min="3021" max="3021" width="11.25" style="9" customWidth="1"/>
    <col min="3022" max="3022" width="10.75" style="9" customWidth="1"/>
    <col min="3023" max="3023" width="11.125" style="9" customWidth="1"/>
    <col min="3024" max="3024" width="10.125" style="9" customWidth="1"/>
    <col min="3025" max="3025" width="10.625" style="9" customWidth="1"/>
    <col min="3026" max="3027" width="10.375" style="9" customWidth="1"/>
    <col min="3028" max="3029" width="9.125" style="9" customWidth="1"/>
    <col min="3030" max="3030" width="7.75" style="9" customWidth="1"/>
    <col min="3031" max="3031" width="9.125" style="9" customWidth="1"/>
    <col min="3032" max="3033" width="7.5" style="9" customWidth="1"/>
    <col min="3034" max="3034" width="8.125" style="9" customWidth="1"/>
    <col min="3035" max="3035" width="7.25" style="9" customWidth="1"/>
    <col min="3036" max="3036" width="12.5" style="9" customWidth="1"/>
    <col min="3037" max="3250" width="8.75" style="9"/>
    <col min="3251" max="3251" width="6.75" style="9" customWidth="1"/>
    <col min="3252" max="3252" width="25.375" style="9" customWidth="1"/>
    <col min="3253" max="3253" width="7" style="9" customWidth="1"/>
    <col min="3254" max="3254" width="11.125" style="9" customWidth="1"/>
    <col min="3255" max="3255" width="10.75" style="9" customWidth="1"/>
    <col min="3256" max="3256" width="12.75" style="9" customWidth="1"/>
    <col min="3257" max="3269" width="8.75" style="9" hidden="1" customWidth="1"/>
    <col min="3270" max="3270" width="11.625" style="9" customWidth="1"/>
    <col min="3271" max="3271" width="10.875" style="9" customWidth="1"/>
    <col min="3272" max="3272" width="10.75" style="9" customWidth="1"/>
    <col min="3273" max="3274" width="12.25" style="9" customWidth="1"/>
    <col min="3275" max="3275" width="11.875" style="9" customWidth="1"/>
    <col min="3276" max="3276" width="10.625" style="9" customWidth="1"/>
    <col min="3277" max="3277" width="11.25" style="9" customWidth="1"/>
    <col min="3278" max="3278" width="10.75" style="9" customWidth="1"/>
    <col min="3279" max="3279" width="11.125" style="9" customWidth="1"/>
    <col min="3280" max="3280" width="10.125" style="9" customWidth="1"/>
    <col min="3281" max="3281" width="10.625" style="9" customWidth="1"/>
    <col min="3282" max="3283" width="10.375" style="9" customWidth="1"/>
    <col min="3284" max="3285" width="9.125" style="9" customWidth="1"/>
    <col min="3286" max="3286" width="7.75" style="9" customWidth="1"/>
    <col min="3287" max="3287" width="9.125" style="9" customWidth="1"/>
    <col min="3288" max="3289" width="7.5" style="9" customWidth="1"/>
    <col min="3290" max="3290" width="8.125" style="9" customWidth="1"/>
    <col min="3291" max="3291" width="7.25" style="9" customWidth="1"/>
    <col min="3292" max="3292" width="12.5" style="9" customWidth="1"/>
    <col min="3293" max="3506" width="8.75" style="9"/>
    <col min="3507" max="3507" width="6.75" style="9" customWidth="1"/>
    <col min="3508" max="3508" width="25.375" style="9" customWidth="1"/>
    <col min="3509" max="3509" width="7" style="9" customWidth="1"/>
    <col min="3510" max="3510" width="11.125" style="9" customWidth="1"/>
    <col min="3511" max="3511" width="10.75" style="9" customWidth="1"/>
    <col min="3512" max="3512" width="12.75" style="9" customWidth="1"/>
    <col min="3513" max="3525" width="8.75" style="9" hidden="1" customWidth="1"/>
    <col min="3526" max="3526" width="11.625" style="9" customWidth="1"/>
    <col min="3527" max="3527" width="10.875" style="9" customWidth="1"/>
    <col min="3528" max="3528" width="10.75" style="9" customWidth="1"/>
    <col min="3529" max="3530" width="12.25" style="9" customWidth="1"/>
    <col min="3531" max="3531" width="11.875" style="9" customWidth="1"/>
    <col min="3532" max="3532" width="10.625" style="9" customWidth="1"/>
    <col min="3533" max="3533" width="11.25" style="9" customWidth="1"/>
    <col min="3534" max="3534" width="10.75" style="9" customWidth="1"/>
    <col min="3535" max="3535" width="11.125" style="9" customWidth="1"/>
    <col min="3536" max="3536" width="10.125" style="9" customWidth="1"/>
    <col min="3537" max="3537" width="10.625" style="9" customWidth="1"/>
    <col min="3538" max="3539" width="10.375" style="9" customWidth="1"/>
    <col min="3540" max="3541" width="9.125" style="9" customWidth="1"/>
    <col min="3542" max="3542" width="7.75" style="9" customWidth="1"/>
    <col min="3543" max="3543" width="9.125" style="9" customWidth="1"/>
    <col min="3544" max="3545" width="7.5" style="9" customWidth="1"/>
    <col min="3546" max="3546" width="8.125" style="9" customWidth="1"/>
    <col min="3547" max="3547" width="7.25" style="9" customWidth="1"/>
    <col min="3548" max="3548" width="12.5" style="9" customWidth="1"/>
    <col min="3549" max="3762" width="8.75" style="9"/>
    <col min="3763" max="3763" width="6.75" style="9" customWidth="1"/>
    <col min="3764" max="3764" width="25.375" style="9" customWidth="1"/>
    <col min="3765" max="3765" width="7" style="9" customWidth="1"/>
    <col min="3766" max="3766" width="11.125" style="9" customWidth="1"/>
    <col min="3767" max="3767" width="10.75" style="9" customWidth="1"/>
    <col min="3768" max="3768" width="12.75" style="9" customWidth="1"/>
    <col min="3769" max="3781" width="8.75" style="9" hidden="1" customWidth="1"/>
    <col min="3782" max="3782" width="11.625" style="9" customWidth="1"/>
    <col min="3783" max="3783" width="10.875" style="9" customWidth="1"/>
    <col min="3784" max="3784" width="10.75" style="9" customWidth="1"/>
    <col min="3785" max="3786" width="12.25" style="9" customWidth="1"/>
    <col min="3787" max="3787" width="11.875" style="9" customWidth="1"/>
    <col min="3788" max="3788" width="10.625" style="9" customWidth="1"/>
    <col min="3789" max="3789" width="11.25" style="9" customWidth="1"/>
    <col min="3790" max="3790" width="10.75" style="9" customWidth="1"/>
    <col min="3791" max="3791" width="11.125" style="9" customWidth="1"/>
    <col min="3792" max="3792" width="10.125" style="9" customWidth="1"/>
    <col min="3793" max="3793" width="10.625" style="9" customWidth="1"/>
    <col min="3794" max="3795" width="10.375" style="9" customWidth="1"/>
    <col min="3796" max="3797" width="9.125" style="9" customWidth="1"/>
    <col min="3798" max="3798" width="7.75" style="9" customWidth="1"/>
    <col min="3799" max="3799" width="9.125" style="9" customWidth="1"/>
    <col min="3800" max="3801" width="7.5" style="9" customWidth="1"/>
    <col min="3802" max="3802" width="8.125" style="9" customWidth="1"/>
    <col min="3803" max="3803" width="7.25" style="9" customWidth="1"/>
    <col min="3804" max="3804" width="12.5" style="9" customWidth="1"/>
    <col min="3805" max="4018" width="8.75" style="9"/>
    <col min="4019" max="4019" width="6.75" style="9" customWidth="1"/>
    <col min="4020" max="4020" width="25.375" style="9" customWidth="1"/>
    <col min="4021" max="4021" width="7" style="9" customWidth="1"/>
    <col min="4022" max="4022" width="11.125" style="9" customWidth="1"/>
    <col min="4023" max="4023" width="10.75" style="9" customWidth="1"/>
    <col min="4024" max="4024" width="12.75" style="9" customWidth="1"/>
    <col min="4025" max="4037" width="8.75" style="9" hidden="1" customWidth="1"/>
    <col min="4038" max="4038" width="11.625" style="9" customWidth="1"/>
    <col min="4039" max="4039" width="10.875" style="9" customWidth="1"/>
    <col min="4040" max="4040" width="10.75" style="9" customWidth="1"/>
    <col min="4041" max="4042" width="12.25" style="9" customWidth="1"/>
    <col min="4043" max="4043" width="11.875" style="9" customWidth="1"/>
    <col min="4044" max="4044" width="10.625" style="9" customWidth="1"/>
    <col min="4045" max="4045" width="11.25" style="9" customWidth="1"/>
    <col min="4046" max="4046" width="10.75" style="9" customWidth="1"/>
    <col min="4047" max="4047" width="11.125" style="9" customWidth="1"/>
    <col min="4048" max="4048" width="10.125" style="9" customWidth="1"/>
    <col min="4049" max="4049" width="10.625" style="9" customWidth="1"/>
    <col min="4050" max="4051" width="10.375" style="9" customWidth="1"/>
    <col min="4052" max="4053" width="9.125" style="9" customWidth="1"/>
    <col min="4054" max="4054" width="7.75" style="9" customWidth="1"/>
    <col min="4055" max="4055" width="9.125" style="9" customWidth="1"/>
    <col min="4056" max="4057" width="7.5" style="9" customWidth="1"/>
    <col min="4058" max="4058" width="8.125" style="9" customWidth="1"/>
    <col min="4059" max="4059" width="7.25" style="9" customWidth="1"/>
    <col min="4060" max="4060" width="12.5" style="9" customWidth="1"/>
    <col min="4061" max="4274" width="8.75" style="9"/>
    <col min="4275" max="4275" width="6.75" style="9" customWidth="1"/>
    <col min="4276" max="4276" width="25.375" style="9" customWidth="1"/>
    <col min="4277" max="4277" width="7" style="9" customWidth="1"/>
    <col min="4278" max="4278" width="11.125" style="9" customWidth="1"/>
    <col min="4279" max="4279" width="10.75" style="9" customWidth="1"/>
    <col min="4280" max="4280" width="12.75" style="9" customWidth="1"/>
    <col min="4281" max="4293" width="8.75" style="9" hidden="1" customWidth="1"/>
    <col min="4294" max="4294" width="11.625" style="9" customWidth="1"/>
    <col min="4295" max="4295" width="10.875" style="9" customWidth="1"/>
    <col min="4296" max="4296" width="10.75" style="9" customWidth="1"/>
    <col min="4297" max="4298" width="12.25" style="9" customWidth="1"/>
    <col min="4299" max="4299" width="11.875" style="9" customWidth="1"/>
    <col min="4300" max="4300" width="10.625" style="9" customWidth="1"/>
    <col min="4301" max="4301" width="11.25" style="9" customWidth="1"/>
    <col min="4302" max="4302" width="10.75" style="9" customWidth="1"/>
    <col min="4303" max="4303" width="11.125" style="9" customWidth="1"/>
    <col min="4304" max="4304" width="10.125" style="9" customWidth="1"/>
    <col min="4305" max="4305" width="10.625" style="9" customWidth="1"/>
    <col min="4306" max="4307" width="10.375" style="9" customWidth="1"/>
    <col min="4308" max="4309" width="9.125" style="9" customWidth="1"/>
    <col min="4310" max="4310" width="7.75" style="9" customWidth="1"/>
    <col min="4311" max="4311" width="9.125" style="9" customWidth="1"/>
    <col min="4312" max="4313" width="7.5" style="9" customWidth="1"/>
    <col min="4314" max="4314" width="8.125" style="9" customWidth="1"/>
    <col min="4315" max="4315" width="7.25" style="9" customWidth="1"/>
    <col min="4316" max="4316" width="12.5" style="9" customWidth="1"/>
    <col min="4317" max="4530" width="8.75" style="9"/>
    <col min="4531" max="4531" width="6.75" style="9" customWidth="1"/>
    <col min="4532" max="4532" width="25.375" style="9" customWidth="1"/>
    <col min="4533" max="4533" width="7" style="9" customWidth="1"/>
    <col min="4534" max="4534" width="11.125" style="9" customWidth="1"/>
    <col min="4535" max="4535" width="10.75" style="9" customWidth="1"/>
    <col min="4536" max="4536" width="12.75" style="9" customWidth="1"/>
    <col min="4537" max="4549" width="8.75" style="9" hidden="1" customWidth="1"/>
    <col min="4550" max="4550" width="11.625" style="9" customWidth="1"/>
    <col min="4551" max="4551" width="10.875" style="9" customWidth="1"/>
    <col min="4552" max="4552" width="10.75" style="9" customWidth="1"/>
    <col min="4553" max="4554" width="12.25" style="9" customWidth="1"/>
    <col min="4555" max="4555" width="11.875" style="9" customWidth="1"/>
    <col min="4556" max="4556" width="10.625" style="9" customWidth="1"/>
    <col min="4557" max="4557" width="11.25" style="9" customWidth="1"/>
    <col min="4558" max="4558" width="10.75" style="9" customWidth="1"/>
    <col min="4559" max="4559" width="11.125" style="9" customWidth="1"/>
    <col min="4560" max="4560" width="10.125" style="9" customWidth="1"/>
    <col min="4561" max="4561" width="10.625" style="9" customWidth="1"/>
    <col min="4562" max="4563" width="10.375" style="9" customWidth="1"/>
    <col min="4564" max="4565" width="9.125" style="9" customWidth="1"/>
    <col min="4566" max="4566" width="7.75" style="9" customWidth="1"/>
    <col min="4567" max="4567" width="9.125" style="9" customWidth="1"/>
    <col min="4568" max="4569" width="7.5" style="9" customWidth="1"/>
    <col min="4570" max="4570" width="8.125" style="9" customWidth="1"/>
    <col min="4571" max="4571" width="7.25" style="9" customWidth="1"/>
    <col min="4572" max="4572" width="12.5" style="9" customWidth="1"/>
    <col min="4573" max="4786" width="8.75" style="9"/>
    <col min="4787" max="4787" width="6.75" style="9" customWidth="1"/>
    <col min="4788" max="4788" width="25.375" style="9" customWidth="1"/>
    <col min="4789" max="4789" width="7" style="9" customWidth="1"/>
    <col min="4790" max="4790" width="11.125" style="9" customWidth="1"/>
    <col min="4791" max="4791" width="10.75" style="9" customWidth="1"/>
    <col min="4792" max="4792" width="12.75" style="9" customWidth="1"/>
    <col min="4793" max="4805" width="8.75" style="9" hidden="1" customWidth="1"/>
    <col min="4806" max="4806" width="11.625" style="9" customWidth="1"/>
    <col min="4807" max="4807" width="10.875" style="9" customWidth="1"/>
    <col min="4808" max="4808" width="10.75" style="9" customWidth="1"/>
    <col min="4809" max="4810" width="12.25" style="9" customWidth="1"/>
    <col min="4811" max="4811" width="11.875" style="9" customWidth="1"/>
    <col min="4812" max="4812" width="10.625" style="9" customWidth="1"/>
    <col min="4813" max="4813" width="11.25" style="9" customWidth="1"/>
    <col min="4814" max="4814" width="10.75" style="9" customWidth="1"/>
    <col min="4815" max="4815" width="11.125" style="9" customWidth="1"/>
    <col min="4816" max="4816" width="10.125" style="9" customWidth="1"/>
    <col min="4817" max="4817" width="10.625" style="9" customWidth="1"/>
    <col min="4818" max="4819" width="10.375" style="9" customWidth="1"/>
    <col min="4820" max="4821" width="9.125" style="9" customWidth="1"/>
    <col min="4822" max="4822" width="7.75" style="9" customWidth="1"/>
    <col min="4823" max="4823" width="9.125" style="9" customWidth="1"/>
    <col min="4824" max="4825" width="7.5" style="9" customWidth="1"/>
    <col min="4826" max="4826" width="8.125" style="9" customWidth="1"/>
    <col min="4827" max="4827" width="7.25" style="9" customWidth="1"/>
    <col min="4828" max="4828" width="12.5" style="9" customWidth="1"/>
    <col min="4829" max="5042" width="8.75" style="9"/>
    <col min="5043" max="5043" width="6.75" style="9" customWidth="1"/>
    <col min="5044" max="5044" width="25.375" style="9" customWidth="1"/>
    <col min="5045" max="5045" width="7" style="9" customWidth="1"/>
    <col min="5046" max="5046" width="11.125" style="9" customWidth="1"/>
    <col min="5047" max="5047" width="10.75" style="9" customWidth="1"/>
    <col min="5048" max="5048" width="12.75" style="9" customWidth="1"/>
    <col min="5049" max="5061" width="8.75" style="9" hidden="1" customWidth="1"/>
    <col min="5062" max="5062" width="11.625" style="9" customWidth="1"/>
    <col min="5063" max="5063" width="10.875" style="9" customWidth="1"/>
    <col min="5064" max="5064" width="10.75" style="9" customWidth="1"/>
    <col min="5065" max="5066" width="12.25" style="9" customWidth="1"/>
    <col min="5067" max="5067" width="11.875" style="9" customWidth="1"/>
    <col min="5068" max="5068" width="10.625" style="9" customWidth="1"/>
    <col min="5069" max="5069" width="11.25" style="9" customWidth="1"/>
    <col min="5070" max="5070" width="10.75" style="9" customWidth="1"/>
    <col min="5071" max="5071" width="11.125" style="9" customWidth="1"/>
    <col min="5072" max="5072" width="10.125" style="9" customWidth="1"/>
    <col min="5073" max="5073" width="10.625" style="9" customWidth="1"/>
    <col min="5074" max="5075" width="10.375" style="9" customWidth="1"/>
    <col min="5076" max="5077" width="9.125" style="9" customWidth="1"/>
    <col min="5078" max="5078" width="7.75" style="9" customWidth="1"/>
    <col min="5079" max="5079" width="9.125" style="9" customWidth="1"/>
    <col min="5080" max="5081" width="7.5" style="9" customWidth="1"/>
    <col min="5082" max="5082" width="8.125" style="9" customWidth="1"/>
    <col min="5083" max="5083" width="7.25" style="9" customWidth="1"/>
    <col min="5084" max="5084" width="12.5" style="9" customWidth="1"/>
    <col min="5085" max="5298" width="8.75" style="9"/>
    <col min="5299" max="5299" width="6.75" style="9" customWidth="1"/>
    <col min="5300" max="5300" width="25.375" style="9" customWidth="1"/>
    <col min="5301" max="5301" width="7" style="9" customWidth="1"/>
    <col min="5302" max="5302" width="11.125" style="9" customWidth="1"/>
    <col min="5303" max="5303" width="10.75" style="9" customWidth="1"/>
    <col min="5304" max="5304" width="12.75" style="9" customWidth="1"/>
    <col min="5305" max="5317" width="8.75" style="9" hidden="1" customWidth="1"/>
    <col min="5318" max="5318" width="11.625" style="9" customWidth="1"/>
    <col min="5319" max="5319" width="10.875" style="9" customWidth="1"/>
    <col min="5320" max="5320" width="10.75" style="9" customWidth="1"/>
    <col min="5321" max="5322" width="12.25" style="9" customWidth="1"/>
    <col min="5323" max="5323" width="11.875" style="9" customWidth="1"/>
    <col min="5324" max="5324" width="10.625" style="9" customWidth="1"/>
    <col min="5325" max="5325" width="11.25" style="9" customWidth="1"/>
    <col min="5326" max="5326" width="10.75" style="9" customWidth="1"/>
    <col min="5327" max="5327" width="11.125" style="9" customWidth="1"/>
    <col min="5328" max="5328" width="10.125" style="9" customWidth="1"/>
    <col min="5329" max="5329" width="10.625" style="9" customWidth="1"/>
    <col min="5330" max="5331" width="10.375" style="9" customWidth="1"/>
    <col min="5332" max="5333" width="9.125" style="9" customWidth="1"/>
    <col min="5334" max="5334" width="7.75" style="9" customWidth="1"/>
    <col min="5335" max="5335" width="9.125" style="9" customWidth="1"/>
    <col min="5336" max="5337" width="7.5" style="9" customWidth="1"/>
    <col min="5338" max="5338" width="8.125" style="9" customWidth="1"/>
    <col min="5339" max="5339" width="7.25" style="9" customWidth="1"/>
    <col min="5340" max="5340" width="12.5" style="9" customWidth="1"/>
    <col min="5341" max="5554" width="8.75" style="9"/>
    <col min="5555" max="5555" width="6.75" style="9" customWidth="1"/>
    <col min="5556" max="5556" width="25.375" style="9" customWidth="1"/>
    <col min="5557" max="5557" width="7" style="9" customWidth="1"/>
    <col min="5558" max="5558" width="11.125" style="9" customWidth="1"/>
    <col min="5559" max="5559" width="10.75" style="9" customWidth="1"/>
    <col min="5560" max="5560" width="12.75" style="9" customWidth="1"/>
    <col min="5561" max="5573" width="8.75" style="9" hidden="1" customWidth="1"/>
    <col min="5574" max="5574" width="11.625" style="9" customWidth="1"/>
    <col min="5575" max="5575" width="10.875" style="9" customWidth="1"/>
    <col min="5576" max="5576" width="10.75" style="9" customWidth="1"/>
    <col min="5577" max="5578" width="12.25" style="9" customWidth="1"/>
    <col min="5579" max="5579" width="11.875" style="9" customWidth="1"/>
    <col min="5580" max="5580" width="10.625" style="9" customWidth="1"/>
    <col min="5581" max="5581" width="11.25" style="9" customWidth="1"/>
    <col min="5582" max="5582" width="10.75" style="9" customWidth="1"/>
    <col min="5583" max="5583" width="11.125" style="9" customWidth="1"/>
    <col min="5584" max="5584" width="10.125" style="9" customWidth="1"/>
    <col min="5585" max="5585" width="10.625" style="9" customWidth="1"/>
    <col min="5586" max="5587" width="10.375" style="9" customWidth="1"/>
    <col min="5588" max="5589" width="9.125" style="9" customWidth="1"/>
    <col min="5590" max="5590" width="7.75" style="9" customWidth="1"/>
    <col min="5591" max="5591" width="9.125" style="9" customWidth="1"/>
    <col min="5592" max="5593" width="7.5" style="9" customWidth="1"/>
    <col min="5594" max="5594" width="8.125" style="9" customWidth="1"/>
    <col min="5595" max="5595" width="7.25" style="9" customWidth="1"/>
    <col min="5596" max="5596" width="12.5" style="9" customWidth="1"/>
    <col min="5597" max="5810" width="8.75" style="9"/>
    <col min="5811" max="5811" width="6.75" style="9" customWidth="1"/>
    <col min="5812" max="5812" width="25.375" style="9" customWidth="1"/>
    <col min="5813" max="5813" width="7" style="9" customWidth="1"/>
    <col min="5814" max="5814" width="11.125" style="9" customWidth="1"/>
    <col min="5815" max="5815" width="10.75" style="9" customWidth="1"/>
    <col min="5816" max="5816" width="12.75" style="9" customWidth="1"/>
    <col min="5817" max="5829" width="8.75" style="9" hidden="1" customWidth="1"/>
    <col min="5830" max="5830" width="11.625" style="9" customWidth="1"/>
    <col min="5831" max="5831" width="10.875" style="9" customWidth="1"/>
    <col min="5832" max="5832" width="10.75" style="9" customWidth="1"/>
    <col min="5833" max="5834" width="12.25" style="9" customWidth="1"/>
    <col min="5835" max="5835" width="11.875" style="9" customWidth="1"/>
    <col min="5836" max="5836" width="10.625" style="9" customWidth="1"/>
    <col min="5837" max="5837" width="11.25" style="9" customWidth="1"/>
    <col min="5838" max="5838" width="10.75" style="9" customWidth="1"/>
    <col min="5839" max="5839" width="11.125" style="9" customWidth="1"/>
    <col min="5840" max="5840" width="10.125" style="9" customWidth="1"/>
    <col min="5841" max="5841" width="10.625" style="9" customWidth="1"/>
    <col min="5842" max="5843" width="10.375" style="9" customWidth="1"/>
    <col min="5844" max="5845" width="9.125" style="9" customWidth="1"/>
    <col min="5846" max="5846" width="7.75" style="9" customWidth="1"/>
    <col min="5847" max="5847" width="9.125" style="9" customWidth="1"/>
    <col min="5848" max="5849" width="7.5" style="9" customWidth="1"/>
    <col min="5850" max="5850" width="8.125" style="9" customWidth="1"/>
    <col min="5851" max="5851" width="7.25" style="9" customWidth="1"/>
    <col min="5852" max="5852" width="12.5" style="9" customWidth="1"/>
    <col min="5853" max="6066" width="8.75" style="9"/>
    <col min="6067" max="6067" width="6.75" style="9" customWidth="1"/>
    <col min="6068" max="6068" width="25.375" style="9" customWidth="1"/>
    <col min="6069" max="6069" width="7" style="9" customWidth="1"/>
    <col min="6070" max="6070" width="11.125" style="9" customWidth="1"/>
    <col min="6071" max="6071" width="10.75" style="9" customWidth="1"/>
    <col min="6072" max="6072" width="12.75" style="9" customWidth="1"/>
    <col min="6073" max="6085" width="8.75" style="9" hidden="1" customWidth="1"/>
    <col min="6086" max="6086" width="11.625" style="9" customWidth="1"/>
    <col min="6087" max="6087" width="10.875" style="9" customWidth="1"/>
    <col min="6088" max="6088" width="10.75" style="9" customWidth="1"/>
    <col min="6089" max="6090" width="12.25" style="9" customWidth="1"/>
    <col min="6091" max="6091" width="11.875" style="9" customWidth="1"/>
    <col min="6092" max="6092" width="10.625" style="9" customWidth="1"/>
    <col min="6093" max="6093" width="11.25" style="9" customWidth="1"/>
    <col min="6094" max="6094" width="10.75" style="9" customWidth="1"/>
    <col min="6095" max="6095" width="11.125" style="9" customWidth="1"/>
    <col min="6096" max="6096" width="10.125" style="9" customWidth="1"/>
    <col min="6097" max="6097" width="10.625" style="9" customWidth="1"/>
    <col min="6098" max="6099" width="10.375" style="9" customWidth="1"/>
    <col min="6100" max="6101" width="9.125" style="9" customWidth="1"/>
    <col min="6102" max="6102" width="7.75" style="9" customWidth="1"/>
    <col min="6103" max="6103" width="9.125" style="9" customWidth="1"/>
    <col min="6104" max="6105" width="7.5" style="9" customWidth="1"/>
    <col min="6106" max="6106" width="8.125" style="9" customWidth="1"/>
    <col min="6107" max="6107" width="7.25" style="9" customWidth="1"/>
    <col min="6108" max="6108" width="12.5" style="9" customWidth="1"/>
    <col min="6109" max="6322" width="8.75" style="9"/>
    <col min="6323" max="6323" width="6.75" style="9" customWidth="1"/>
    <col min="6324" max="6324" width="25.375" style="9" customWidth="1"/>
    <col min="6325" max="6325" width="7" style="9" customWidth="1"/>
    <col min="6326" max="6326" width="11.125" style="9" customWidth="1"/>
    <col min="6327" max="6327" width="10.75" style="9" customWidth="1"/>
    <col min="6328" max="6328" width="12.75" style="9" customWidth="1"/>
    <col min="6329" max="6341" width="8.75" style="9" hidden="1" customWidth="1"/>
    <col min="6342" max="6342" width="11.625" style="9" customWidth="1"/>
    <col min="6343" max="6343" width="10.875" style="9" customWidth="1"/>
    <col min="6344" max="6344" width="10.75" style="9" customWidth="1"/>
    <col min="6345" max="6346" width="12.25" style="9" customWidth="1"/>
    <col min="6347" max="6347" width="11.875" style="9" customWidth="1"/>
    <col min="6348" max="6348" width="10.625" style="9" customWidth="1"/>
    <col min="6349" max="6349" width="11.25" style="9" customWidth="1"/>
    <col min="6350" max="6350" width="10.75" style="9" customWidth="1"/>
    <col min="6351" max="6351" width="11.125" style="9" customWidth="1"/>
    <col min="6352" max="6352" width="10.125" style="9" customWidth="1"/>
    <col min="6353" max="6353" width="10.625" style="9" customWidth="1"/>
    <col min="6354" max="6355" width="10.375" style="9" customWidth="1"/>
    <col min="6356" max="6357" width="9.125" style="9" customWidth="1"/>
    <col min="6358" max="6358" width="7.75" style="9" customWidth="1"/>
    <col min="6359" max="6359" width="9.125" style="9" customWidth="1"/>
    <col min="6360" max="6361" width="7.5" style="9" customWidth="1"/>
    <col min="6362" max="6362" width="8.125" style="9" customWidth="1"/>
    <col min="6363" max="6363" width="7.25" style="9" customWidth="1"/>
    <col min="6364" max="6364" width="12.5" style="9" customWidth="1"/>
    <col min="6365" max="6578" width="8.75" style="9"/>
    <col min="6579" max="6579" width="6.75" style="9" customWidth="1"/>
    <col min="6580" max="6580" width="25.375" style="9" customWidth="1"/>
    <col min="6581" max="6581" width="7" style="9" customWidth="1"/>
    <col min="6582" max="6582" width="11.125" style="9" customWidth="1"/>
    <col min="6583" max="6583" width="10.75" style="9" customWidth="1"/>
    <col min="6584" max="6584" width="12.75" style="9" customWidth="1"/>
    <col min="6585" max="6597" width="8.75" style="9" hidden="1" customWidth="1"/>
    <col min="6598" max="6598" width="11.625" style="9" customWidth="1"/>
    <col min="6599" max="6599" width="10.875" style="9" customWidth="1"/>
    <col min="6600" max="6600" width="10.75" style="9" customWidth="1"/>
    <col min="6601" max="6602" width="12.25" style="9" customWidth="1"/>
    <col min="6603" max="6603" width="11.875" style="9" customWidth="1"/>
    <col min="6604" max="6604" width="10.625" style="9" customWidth="1"/>
    <col min="6605" max="6605" width="11.25" style="9" customWidth="1"/>
    <col min="6606" max="6606" width="10.75" style="9" customWidth="1"/>
    <col min="6607" max="6607" width="11.125" style="9" customWidth="1"/>
    <col min="6608" max="6608" width="10.125" style="9" customWidth="1"/>
    <col min="6609" max="6609" width="10.625" style="9" customWidth="1"/>
    <col min="6610" max="6611" width="10.375" style="9" customWidth="1"/>
    <col min="6612" max="6613" width="9.125" style="9" customWidth="1"/>
    <col min="6614" max="6614" width="7.75" style="9" customWidth="1"/>
    <col min="6615" max="6615" width="9.125" style="9" customWidth="1"/>
    <col min="6616" max="6617" width="7.5" style="9" customWidth="1"/>
    <col min="6618" max="6618" width="8.125" style="9" customWidth="1"/>
    <col min="6619" max="6619" width="7.25" style="9" customWidth="1"/>
    <col min="6620" max="6620" width="12.5" style="9" customWidth="1"/>
    <col min="6621" max="6834" width="8.75" style="9"/>
    <col min="6835" max="6835" width="6.75" style="9" customWidth="1"/>
    <col min="6836" max="6836" width="25.375" style="9" customWidth="1"/>
    <col min="6837" max="6837" width="7" style="9" customWidth="1"/>
    <col min="6838" max="6838" width="11.125" style="9" customWidth="1"/>
    <col min="6839" max="6839" width="10.75" style="9" customWidth="1"/>
    <col min="6840" max="6840" width="12.75" style="9" customWidth="1"/>
    <col min="6841" max="6853" width="8.75" style="9" hidden="1" customWidth="1"/>
    <col min="6854" max="6854" width="11.625" style="9" customWidth="1"/>
    <col min="6855" max="6855" width="10.875" style="9" customWidth="1"/>
    <col min="6856" max="6856" width="10.75" style="9" customWidth="1"/>
    <col min="6857" max="6858" width="12.25" style="9" customWidth="1"/>
    <col min="6859" max="6859" width="11.875" style="9" customWidth="1"/>
    <col min="6860" max="6860" width="10.625" style="9" customWidth="1"/>
    <col min="6861" max="6861" width="11.25" style="9" customWidth="1"/>
    <col min="6862" max="6862" width="10.75" style="9" customWidth="1"/>
    <col min="6863" max="6863" width="11.125" style="9" customWidth="1"/>
    <col min="6864" max="6864" width="10.125" style="9" customWidth="1"/>
    <col min="6865" max="6865" width="10.625" style="9" customWidth="1"/>
    <col min="6866" max="6867" width="10.375" style="9" customWidth="1"/>
    <col min="6868" max="6869" width="9.125" style="9" customWidth="1"/>
    <col min="6870" max="6870" width="7.75" style="9" customWidth="1"/>
    <col min="6871" max="6871" width="9.125" style="9" customWidth="1"/>
    <col min="6872" max="6873" width="7.5" style="9" customWidth="1"/>
    <col min="6874" max="6874" width="8.125" style="9" customWidth="1"/>
    <col min="6875" max="6875" width="7.25" style="9" customWidth="1"/>
    <col min="6876" max="6876" width="12.5" style="9" customWidth="1"/>
    <col min="6877" max="7090" width="8.75" style="9"/>
    <col min="7091" max="7091" width="6.75" style="9" customWidth="1"/>
    <col min="7092" max="7092" width="25.375" style="9" customWidth="1"/>
    <col min="7093" max="7093" width="7" style="9" customWidth="1"/>
    <col min="7094" max="7094" width="11.125" style="9" customWidth="1"/>
    <col min="7095" max="7095" width="10.75" style="9" customWidth="1"/>
    <col min="7096" max="7096" width="12.75" style="9" customWidth="1"/>
    <col min="7097" max="7109" width="8.75" style="9" hidden="1" customWidth="1"/>
    <col min="7110" max="7110" width="11.625" style="9" customWidth="1"/>
    <col min="7111" max="7111" width="10.875" style="9" customWidth="1"/>
    <col min="7112" max="7112" width="10.75" style="9" customWidth="1"/>
    <col min="7113" max="7114" width="12.25" style="9" customWidth="1"/>
    <col min="7115" max="7115" width="11.875" style="9" customWidth="1"/>
    <col min="7116" max="7116" width="10.625" style="9" customWidth="1"/>
    <col min="7117" max="7117" width="11.25" style="9" customWidth="1"/>
    <col min="7118" max="7118" width="10.75" style="9" customWidth="1"/>
    <col min="7119" max="7119" width="11.125" style="9" customWidth="1"/>
    <col min="7120" max="7120" width="10.125" style="9" customWidth="1"/>
    <col min="7121" max="7121" width="10.625" style="9" customWidth="1"/>
    <col min="7122" max="7123" width="10.375" style="9" customWidth="1"/>
    <col min="7124" max="7125" width="9.125" style="9" customWidth="1"/>
    <col min="7126" max="7126" width="7.75" style="9" customWidth="1"/>
    <col min="7127" max="7127" width="9.125" style="9" customWidth="1"/>
    <col min="7128" max="7129" width="7.5" style="9" customWidth="1"/>
    <col min="7130" max="7130" width="8.125" style="9" customWidth="1"/>
    <col min="7131" max="7131" width="7.25" style="9" customWidth="1"/>
    <col min="7132" max="7132" width="12.5" style="9" customWidth="1"/>
    <col min="7133" max="7346" width="8.75" style="9"/>
    <col min="7347" max="7347" width="6.75" style="9" customWidth="1"/>
    <col min="7348" max="7348" width="25.375" style="9" customWidth="1"/>
    <col min="7349" max="7349" width="7" style="9" customWidth="1"/>
    <col min="7350" max="7350" width="11.125" style="9" customWidth="1"/>
    <col min="7351" max="7351" width="10.75" style="9" customWidth="1"/>
    <col min="7352" max="7352" width="12.75" style="9" customWidth="1"/>
    <col min="7353" max="7365" width="8.75" style="9" hidden="1" customWidth="1"/>
    <col min="7366" max="7366" width="11.625" style="9" customWidth="1"/>
    <col min="7367" max="7367" width="10.875" style="9" customWidth="1"/>
    <col min="7368" max="7368" width="10.75" style="9" customWidth="1"/>
    <col min="7369" max="7370" width="12.25" style="9" customWidth="1"/>
    <col min="7371" max="7371" width="11.875" style="9" customWidth="1"/>
    <col min="7372" max="7372" width="10.625" style="9" customWidth="1"/>
    <col min="7373" max="7373" width="11.25" style="9" customWidth="1"/>
    <col min="7374" max="7374" width="10.75" style="9" customWidth="1"/>
    <col min="7375" max="7375" width="11.125" style="9" customWidth="1"/>
    <col min="7376" max="7376" width="10.125" style="9" customWidth="1"/>
    <col min="7377" max="7377" width="10.625" style="9" customWidth="1"/>
    <col min="7378" max="7379" width="10.375" style="9" customWidth="1"/>
    <col min="7380" max="7381" width="9.125" style="9" customWidth="1"/>
    <col min="7382" max="7382" width="7.75" style="9" customWidth="1"/>
    <col min="7383" max="7383" width="9.125" style="9" customWidth="1"/>
    <col min="7384" max="7385" width="7.5" style="9" customWidth="1"/>
    <col min="7386" max="7386" width="8.125" style="9" customWidth="1"/>
    <col min="7387" max="7387" width="7.25" style="9" customWidth="1"/>
    <col min="7388" max="7388" width="12.5" style="9" customWidth="1"/>
    <col min="7389" max="7602" width="8.75" style="9"/>
    <col min="7603" max="7603" width="6.75" style="9" customWidth="1"/>
    <col min="7604" max="7604" width="25.375" style="9" customWidth="1"/>
    <col min="7605" max="7605" width="7" style="9" customWidth="1"/>
    <col min="7606" max="7606" width="11.125" style="9" customWidth="1"/>
    <col min="7607" max="7607" width="10.75" style="9" customWidth="1"/>
    <col min="7608" max="7608" width="12.75" style="9" customWidth="1"/>
    <col min="7609" max="7621" width="8.75" style="9" hidden="1" customWidth="1"/>
    <col min="7622" max="7622" width="11.625" style="9" customWidth="1"/>
    <col min="7623" max="7623" width="10.875" style="9" customWidth="1"/>
    <col min="7624" max="7624" width="10.75" style="9" customWidth="1"/>
    <col min="7625" max="7626" width="12.25" style="9" customWidth="1"/>
    <col min="7627" max="7627" width="11.875" style="9" customWidth="1"/>
    <col min="7628" max="7628" width="10.625" style="9" customWidth="1"/>
    <col min="7629" max="7629" width="11.25" style="9" customWidth="1"/>
    <col min="7630" max="7630" width="10.75" style="9" customWidth="1"/>
    <col min="7631" max="7631" width="11.125" style="9" customWidth="1"/>
    <col min="7632" max="7632" width="10.125" style="9" customWidth="1"/>
    <col min="7633" max="7633" width="10.625" style="9" customWidth="1"/>
    <col min="7634" max="7635" width="10.375" style="9" customWidth="1"/>
    <col min="7636" max="7637" width="9.125" style="9" customWidth="1"/>
    <col min="7638" max="7638" width="7.75" style="9" customWidth="1"/>
    <col min="7639" max="7639" width="9.125" style="9" customWidth="1"/>
    <col min="7640" max="7641" width="7.5" style="9" customWidth="1"/>
    <col min="7642" max="7642" width="8.125" style="9" customWidth="1"/>
    <col min="7643" max="7643" width="7.25" style="9" customWidth="1"/>
    <col min="7644" max="7644" width="12.5" style="9" customWidth="1"/>
    <col min="7645" max="7858" width="8.75" style="9"/>
    <col min="7859" max="7859" width="6.75" style="9" customWidth="1"/>
    <col min="7860" max="7860" width="25.375" style="9" customWidth="1"/>
    <col min="7861" max="7861" width="7" style="9" customWidth="1"/>
    <col min="7862" max="7862" width="11.125" style="9" customWidth="1"/>
    <col min="7863" max="7863" width="10.75" style="9" customWidth="1"/>
    <col min="7864" max="7864" width="12.75" style="9" customWidth="1"/>
    <col min="7865" max="7877" width="8.75" style="9" hidden="1" customWidth="1"/>
    <col min="7878" max="7878" width="11.625" style="9" customWidth="1"/>
    <col min="7879" max="7879" width="10.875" style="9" customWidth="1"/>
    <col min="7880" max="7880" width="10.75" style="9" customWidth="1"/>
    <col min="7881" max="7882" width="12.25" style="9" customWidth="1"/>
    <col min="7883" max="7883" width="11.875" style="9" customWidth="1"/>
    <col min="7884" max="7884" width="10.625" style="9" customWidth="1"/>
    <col min="7885" max="7885" width="11.25" style="9" customWidth="1"/>
    <col min="7886" max="7886" width="10.75" style="9" customWidth="1"/>
    <col min="7887" max="7887" width="11.125" style="9" customWidth="1"/>
    <col min="7888" max="7888" width="10.125" style="9" customWidth="1"/>
    <col min="7889" max="7889" width="10.625" style="9" customWidth="1"/>
    <col min="7890" max="7891" width="10.375" style="9" customWidth="1"/>
    <col min="7892" max="7893" width="9.125" style="9" customWidth="1"/>
    <col min="7894" max="7894" width="7.75" style="9" customWidth="1"/>
    <col min="7895" max="7895" width="9.125" style="9" customWidth="1"/>
    <col min="7896" max="7897" width="7.5" style="9" customWidth="1"/>
    <col min="7898" max="7898" width="8.125" style="9" customWidth="1"/>
    <col min="7899" max="7899" width="7.25" style="9" customWidth="1"/>
    <col min="7900" max="7900" width="12.5" style="9" customWidth="1"/>
    <col min="7901" max="8114" width="8.75" style="9"/>
    <col min="8115" max="8115" width="6.75" style="9" customWidth="1"/>
    <col min="8116" max="8116" width="25.375" style="9" customWidth="1"/>
    <col min="8117" max="8117" width="7" style="9" customWidth="1"/>
    <col min="8118" max="8118" width="11.125" style="9" customWidth="1"/>
    <col min="8119" max="8119" width="10.75" style="9" customWidth="1"/>
    <col min="8120" max="8120" width="12.75" style="9" customWidth="1"/>
    <col min="8121" max="8133" width="8.75" style="9" hidden="1" customWidth="1"/>
    <col min="8134" max="8134" width="11.625" style="9" customWidth="1"/>
    <col min="8135" max="8135" width="10.875" style="9" customWidth="1"/>
    <col min="8136" max="8136" width="10.75" style="9" customWidth="1"/>
    <col min="8137" max="8138" width="12.25" style="9" customWidth="1"/>
    <col min="8139" max="8139" width="11.875" style="9" customWidth="1"/>
    <col min="8140" max="8140" width="10.625" style="9" customWidth="1"/>
    <col min="8141" max="8141" width="11.25" style="9" customWidth="1"/>
    <col min="8142" max="8142" width="10.75" style="9" customWidth="1"/>
    <col min="8143" max="8143" width="11.125" style="9" customWidth="1"/>
    <col min="8144" max="8144" width="10.125" style="9" customWidth="1"/>
    <col min="8145" max="8145" width="10.625" style="9" customWidth="1"/>
    <col min="8146" max="8147" width="10.375" style="9" customWidth="1"/>
    <col min="8148" max="8149" width="9.125" style="9" customWidth="1"/>
    <col min="8150" max="8150" width="7.75" style="9" customWidth="1"/>
    <col min="8151" max="8151" width="9.125" style="9" customWidth="1"/>
    <col min="8152" max="8153" width="7.5" style="9" customWidth="1"/>
    <col min="8154" max="8154" width="8.125" style="9" customWidth="1"/>
    <col min="8155" max="8155" width="7.25" style="9" customWidth="1"/>
    <col min="8156" max="8156" width="12.5" style="9" customWidth="1"/>
    <col min="8157" max="8370" width="8.75" style="9"/>
    <col min="8371" max="8371" width="6.75" style="9" customWidth="1"/>
    <col min="8372" max="8372" width="25.375" style="9" customWidth="1"/>
    <col min="8373" max="8373" width="7" style="9" customWidth="1"/>
    <col min="8374" max="8374" width="11.125" style="9" customWidth="1"/>
    <col min="8375" max="8375" width="10.75" style="9" customWidth="1"/>
    <col min="8376" max="8376" width="12.75" style="9" customWidth="1"/>
    <col min="8377" max="8389" width="8.75" style="9" hidden="1" customWidth="1"/>
    <col min="8390" max="8390" width="11.625" style="9" customWidth="1"/>
    <col min="8391" max="8391" width="10.875" style="9" customWidth="1"/>
    <col min="8392" max="8392" width="10.75" style="9" customWidth="1"/>
    <col min="8393" max="8394" width="12.25" style="9" customWidth="1"/>
    <col min="8395" max="8395" width="11.875" style="9" customWidth="1"/>
    <col min="8396" max="8396" width="10.625" style="9" customWidth="1"/>
    <col min="8397" max="8397" width="11.25" style="9" customWidth="1"/>
    <col min="8398" max="8398" width="10.75" style="9" customWidth="1"/>
    <col min="8399" max="8399" width="11.125" style="9" customWidth="1"/>
    <col min="8400" max="8400" width="10.125" style="9" customWidth="1"/>
    <col min="8401" max="8401" width="10.625" style="9" customWidth="1"/>
    <col min="8402" max="8403" width="10.375" style="9" customWidth="1"/>
    <col min="8404" max="8405" width="9.125" style="9" customWidth="1"/>
    <col min="8406" max="8406" width="7.75" style="9" customWidth="1"/>
    <col min="8407" max="8407" width="9.125" style="9" customWidth="1"/>
    <col min="8408" max="8409" width="7.5" style="9" customWidth="1"/>
    <col min="8410" max="8410" width="8.125" style="9" customWidth="1"/>
    <col min="8411" max="8411" width="7.25" style="9" customWidth="1"/>
    <col min="8412" max="8412" width="12.5" style="9" customWidth="1"/>
    <col min="8413" max="8626" width="8.75" style="9"/>
    <col min="8627" max="8627" width="6.75" style="9" customWidth="1"/>
    <col min="8628" max="8628" width="25.375" style="9" customWidth="1"/>
    <col min="8629" max="8629" width="7" style="9" customWidth="1"/>
    <col min="8630" max="8630" width="11.125" style="9" customWidth="1"/>
    <col min="8631" max="8631" width="10.75" style="9" customWidth="1"/>
    <col min="8632" max="8632" width="12.75" style="9" customWidth="1"/>
    <col min="8633" max="8645" width="8.75" style="9" hidden="1" customWidth="1"/>
    <col min="8646" max="8646" width="11.625" style="9" customWidth="1"/>
    <col min="8647" max="8647" width="10.875" style="9" customWidth="1"/>
    <col min="8648" max="8648" width="10.75" style="9" customWidth="1"/>
    <col min="8649" max="8650" width="12.25" style="9" customWidth="1"/>
    <col min="8651" max="8651" width="11.875" style="9" customWidth="1"/>
    <col min="8652" max="8652" width="10.625" style="9" customWidth="1"/>
    <col min="8653" max="8653" width="11.25" style="9" customWidth="1"/>
    <col min="8654" max="8654" width="10.75" style="9" customWidth="1"/>
    <col min="8655" max="8655" width="11.125" style="9" customWidth="1"/>
    <col min="8656" max="8656" width="10.125" style="9" customWidth="1"/>
    <col min="8657" max="8657" width="10.625" style="9" customWidth="1"/>
    <col min="8658" max="8659" width="10.375" style="9" customWidth="1"/>
    <col min="8660" max="8661" width="9.125" style="9" customWidth="1"/>
    <col min="8662" max="8662" width="7.75" style="9" customWidth="1"/>
    <col min="8663" max="8663" width="9.125" style="9" customWidth="1"/>
    <col min="8664" max="8665" width="7.5" style="9" customWidth="1"/>
    <col min="8666" max="8666" width="8.125" style="9" customWidth="1"/>
    <col min="8667" max="8667" width="7.25" style="9" customWidth="1"/>
    <col min="8668" max="8668" width="12.5" style="9" customWidth="1"/>
    <col min="8669" max="8882" width="8.75" style="9"/>
    <col min="8883" max="8883" width="6.75" style="9" customWidth="1"/>
    <col min="8884" max="8884" width="25.375" style="9" customWidth="1"/>
    <col min="8885" max="8885" width="7" style="9" customWidth="1"/>
    <col min="8886" max="8886" width="11.125" style="9" customWidth="1"/>
    <col min="8887" max="8887" width="10.75" style="9" customWidth="1"/>
    <col min="8888" max="8888" width="12.75" style="9" customWidth="1"/>
    <col min="8889" max="8901" width="8.75" style="9" hidden="1" customWidth="1"/>
    <col min="8902" max="8902" width="11.625" style="9" customWidth="1"/>
    <col min="8903" max="8903" width="10.875" style="9" customWidth="1"/>
    <col min="8904" max="8904" width="10.75" style="9" customWidth="1"/>
    <col min="8905" max="8906" width="12.25" style="9" customWidth="1"/>
    <col min="8907" max="8907" width="11.875" style="9" customWidth="1"/>
    <col min="8908" max="8908" width="10.625" style="9" customWidth="1"/>
    <col min="8909" max="8909" width="11.25" style="9" customWidth="1"/>
    <col min="8910" max="8910" width="10.75" style="9" customWidth="1"/>
    <col min="8911" max="8911" width="11.125" style="9" customWidth="1"/>
    <col min="8912" max="8912" width="10.125" style="9" customWidth="1"/>
    <col min="8913" max="8913" width="10.625" style="9" customWidth="1"/>
    <col min="8914" max="8915" width="10.375" style="9" customWidth="1"/>
    <col min="8916" max="8917" width="9.125" style="9" customWidth="1"/>
    <col min="8918" max="8918" width="7.75" style="9" customWidth="1"/>
    <col min="8919" max="8919" width="9.125" style="9" customWidth="1"/>
    <col min="8920" max="8921" width="7.5" style="9" customWidth="1"/>
    <col min="8922" max="8922" width="8.125" style="9" customWidth="1"/>
    <col min="8923" max="8923" width="7.25" style="9" customWidth="1"/>
    <col min="8924" max="8924" width="12.5" style="9" customWidth="1"/>
    <col min="8925" max="9138" width="8.75" style="9"/>
    <col min="9139" max="9139" width="6.75" style="9" customWidth="1"/>
    <col min="9140" max="9140" width="25.375" style="9" customWidth="1"/>
    <col min="9141" max="9141" width="7" style="9" customWidth="1"/>
    <col min="9142" max="9142" width="11.125" style="9" customWidth="1"/>
    <col min="9143" max="9143" width="10.75" style="9" customWidth="1"/>
    <col min="9144" max="9144" width="12.75" style="9" customWidth="1"/>
    <col min="9145" max="9157" width="8.75" style="9" hidden="1" customWidth="1"/>
    <col min="9158" max="9158" width="11.625" style="9" customWidth="1"/>
    <col min="9159" max="9159" width="10.875" style="9" customWidth="1"/>
    <col min="9160" max="9160" width="10.75" style="9" customWidth="1"/>
    <col min="9161" max="9162" width="12.25" style="9" customWidth="1"/>
    <col min="9163" max="9163" width="11.875" style="9" customWidth="1"/>
    <col min="9164" max="9164" width="10.625" style="9" customWidth="1"/>
    <col min="9165" max="9165" width="11.25" style="9" customWidth="1"/>
    <col min="9166" max="9166" width="10.75" style="9" customWidth="1"/>
    <col min="9167" max="9167" width="11.125" style="9" customWidth="1"/>
    <col min="9168" max="9168" width="10.125" style="9" customWidth="1"/>
    <col min="9169" max="9169" width="10.625" style="9" customWidth="1"/>
    <col min="9170" max="9171" width="10.375" style="9" customWidth="1"/>
    <col min="9172" max="9173" width="9.125" style="9" customWidth="1"/>
    <col min="9174" max="9174" width="7.75" style="9" customWidth="1"/>
    <col min="9175" max="9175" width="9.125" style="9" customWidth="1"/>
    <col min="9176" max="9177" width="7.5" style="9" customWidth="1"/>
    <col min="9178" max="9178" width="8.125" style="9" customWidth="1"/>
    <col min="9179" max="9179" width="7.25" style="9" customWidth="1"/>
    <col min="9180" max="9180" width="12.5" style="9" customWidth="1"/>
    <col min="9181" max="9394" width="8.75" style="9"/>
    <col min="9395" max="9395" width="6.75" style="9" customWidth="1"/>
    <col min="9396" max="9396" width="25.375" style="9" customWidth="1"/>
    <col min="9397" max="9397" width="7" style="9" customWidth="1"/>
    <col min="9398" max="9398" width="11.125" style="9" customWidth="1"/>
    <col min="9399" max="9399" width="10.75" style="9" customWidth="1"/>
    <col min="9400" max="9400" width="12.75" style="9" customWidth="1"/>
    <col min="9401" max="9413" width="8.75" style="9" hidden="1" customWidth="1"/>
    <col min="9414" max="9414" width="11.625" style="9" customWidth="1"/>
    <col min="9415" max="9415" width="10.875" style="9" customWidth="1"/>
    <col min="9416" max="9416" width="10.75" style="9" customWidth="1"/>
    <col min="9417" max="9418" width="12.25" style="9" customWidth="1"/>
    <col min="9419" max="9419" width="11.875" style="9" customWidth="1"/>
    <col min="9420" max="9420" width="10.625" style="9" customWidth="1"/>
    <col min="9421" max="9421" width="11.25" style="9" customWidth="1"/>
    <col min="9422" max="9422" width="10.75" style="9" customWidth="1"/>
    <col min="9423" max="9423" width="11.125" style="9" customWidth="1"/>
    <col min="9424" max="9424" width="10.125" style="9" customWidth="1"/>
    <col min="9425" max="9425" width="10.625" style="9" customWidth="1"/>
    <col min="9426" max="9427" width="10.375" style="9" customWidth="1"/>
    <col min="9428" max="9429" width="9.125" style="9" customWidth="1"/>
    <col min="9430" max="9430" width="7.75" style="9" customWidth="1"/>
    <col min="9431" max="9431" width="9.125" style="9" customWidth="1"/>
    <col min="9432" max="9433" width="7.5" style="9" customWidth="1"/>
    <col min="9434" max="9434" width="8.125" style="9" customWidth="1"/>
    <col min="9435" max="9435" width="7.25" style="9" customWidth="1"/>
    <col min="9436" max="9436" width="12.5" style="9" customWidth="1"/>
    <col min="9437" max="9650" width="8.75" style="9"/>
    <col min="9651" max="9651" width="6.75" style="9" customWidth="1"/>
    <col min="9652" max="9652" width="25.375" style="9" customWidth="1"/>
    <col min="9653" max="9653" width="7" style="9" customWidth="1"/>
    <col min="9654" max="9654" width="11.125" style="9" customWidth="1"/>
    <col min="9655" max="9655" width="10.75" style="9" customWidth="1"/>
    <col min="9656" max="9656" width="12.75" style="9" customWidth="1"/>
    <col min="9657" max="9669" width="8.75" style="9" hidden="1" customWidth="1"/>
    <col min="9670" max="9670" width="11.625" style="9" customWidth="1"/>
    <col min="9671" max="9671" width="10.875" style="9" customWidth="1"/>
    <col min="9672" max="9672" width="10.75" style="9" customWidth="1"/>
    <col min="9673" max="9674" width="12.25" style="9" customWidth="1"/>
    <col min="9675" max="9675" width="11.875" style="9" customWidth="1"/>
    <col min="9676" max="9676" width="10.625" style="9" customWidth="1"/>
    <col min="9677" max="9677" width="11.25" style="9" customWidth="1"/>
    <col min="9678" max="9678" width="10.75" style="9" customWidth="1"/>
    <col min="9679" max="9679" width="11.125" style="9" customWidth="1"/>
    <col min="9680" max="9680" width="10.125" style="9" customWidth="1"/>
    <col min="9681" max="9681" width="10.625" style="9" customWidth="1"/>
    <col min="9682" max="9683" width="10.375" style="9" customWidth="1"/>
    <col min="9684" max="9685" width="9.125" style="9" customWidth="1"/>
    <col min="9686" max="9686" width="7.75" style="9" customWidth="1"/>
    <col min="9687" max="9687" width="9.125" style="9" customWidth="1"/>
    <col min="9688" max="9689" width="7.5" style="9" customWidth="1"/>
    <col min="9690" max="9690" width="8.125" style="9" customWidth="1"/>
    <col min="9691" max="9691" width="7.25" style="9" customWidth="1"/>
    <col min="9692" max="9692" width="12.5" style="9" customWidth="1"/>
    <col min="9693" max="9906" width="8.75" style="9"/>
    <col min="9907" max="9907" width="6.75" style="9" customWidth="1"/>
    <col min="9908" max="9908" width="25.375" style="9" customWidth="1"/>
    <col min="9909" max="9909" width="7" style="9" customWidth="1"/>
    <col min="9910" max="9910" width="11.125" style="9" customWidth="1"/>
    <col min="9911" max="9911" width="10.75" style="9" customWidth="1"/>
    <col min="9912" max="9912" width="12.75" style="9" customWidth="1"/>
    <col min="9913" max="9925" width="8.75" style="9" hidden="1" customWidth="1"/>
    <col min="9926" max="9926" width="11.625" style="9" customWidth="1"/>
    <col min="9927" max="9927" width="10.875" style="9" customWidth="1"/>
    <col min="9928" max="9928" width="10.75" style="9" customWidth="1"/>
    <col min="9929" max="9930" width="12.25" style="9" customWidth="1"/>
    <col min="9931" max="9931" width="11.875" style="9" customWidth="1"/>
    <col min="9932" max="9932" width="10.625" style="9" customWidth="1"/>
    <col min="9933" max="9933" width="11.25" style="9" customWidth="1"/>
    <col min="9934" max="9934" width="10.75" style="9" customWidth="1"/>
    <col min="9935" max="9935" width="11.125" style="9" customWidth="1"/>
    <col min="9936" max="9936" width="10.125" style="9" customWidth="1"/>
    <col min="9937" max="9937" width="10.625" style="9" customWidth="1"/>
    <col min="9938" max="9939" width="10.375" style="9" customWidth="1"/>
    <col min="9940" max="9941" width="9.125" style="9" customWidth="1"/>
    <col min="9942" max="9942" width="7.75" style="9" customWidth="1"/>
    <col min="9943" max="9943" width="9.125" style="9" customWidth="1"/>
    <col min="9944" max="9945" width="7.5" style="9" customWidth="1"/>
    <col min="9946" max="9946" width="8.125" style="9" customWidth="1"/>
    <col min="9947" max="9947" width="7.25" style="9" customWidth="1"/>
    <col min="9948" max="9948" width="12.5" style="9" customWidth="1"/>
    <col min="9949" max="10162" width="8.75" style="9"/>
    <col min="10163" max="10163" width="6.75" style="9" customWidth="1"/>
    <col min="10164" max="10164" width="25.375" style="9" customWidth="1"/>
    <col min="10165" max="10165" width="7" style="9" customWidth="1"/>
    <col min="10166" max="10166" width="11.125" style="9" customWidth="1"/>
    <col min="10167" max="10167" width="10.75" style="9" customWidth="1"/>
    <col min="10168" max="10168" width="12.75" style="9" customWidth="1"/>
    <col min="10169" max="10181" width="8.75" style="9" hidden="1" customWidth="1"/>
    <col min="10182" max="10182" width="11.625" style="9" customWidth="1"/>
    <col min="10183" max="10183" width="10.875" style="9" customWidth="1"/>
    <col min="10184" max="10184" width="10.75" style="9" customWidth="1"/>
    <col min="10185" max="10186" width="12.25" style="9" customWidth="1"/>
    <col min="10187" max="10187" width="11.875" style="9" customWidth="1"/>
    <col min="10188" max="10188" width="10.625" style="9" customWidth="1"/>
    <col min="10189" max="10189" width="11.25" style="9" customWidth="1"/>
    <col min="10190" max="10190" width="10.75" style="9" customWidth="1"/>
    <col min="10191" max="10191" width="11.125" style="9" customWidth="1"/>
    <col min="10192" max="10192" width="10.125" style="9" customWidth="1"/>
    <col min="10193" max="10193" width="10.625" style="9" customWidth="1"/>
    <col min="10194" max="10195" width="10.375" style="9" customWidth="1"/>
    <col min="10196" max="10197" width="9.125" style="9" customWidth="1"/>
    <col min="10198" max="10198" width="7.75" style="9" customWidth="1"/>
    <col min="10199" max="10199" width="9.125" style="9" customWidth="1"/>
    <col min="10200" max="10201" width="7.5" style="9" customWidth="1"/>
    <col min="10202" max="10202" width="8.125" style="9" customWidth="1"/>
    <col min="10203" max="10203" width="7.25" style="9" customWidth="1"/>
    <col min="10204" max="10204" width="12.5" style="9" customWidth="1"/>
    <col min="10205" max="10418" width="8.75" style="9"/>
    <col min="10419" max="10419" width="6.75" style="9" customWidth="1"/>
    <col min="10420" max="10420" width="25.375" style="9" customWidth="1"/>
    <col min="10421" max="10421" width="7" style="9" customWidth="1"/>
    <col min="10422" max="10422" width="11.125" style="9" customWidth="1"/>
    <col min="10423" max="10423" width="10.75" style="9" customWidth="1"/>
    <col min="10424" max="10424" width="12.75" style="9" customWidth="1"/>
    <col min="10425" max="10437" width="8.75" style="9" hidden="1" customWidth="1"/>
    <col min="10438" max="10438" width="11.625" style="9" customWidth="1"/>
    <col min="10439" max="10439" width="10.875" style="9" customWidth="1"/>
    <col min="10440" max="10440" width="10.75" style="9" customWidth="1"/>
    <col min="10441" max="10442" width="12.25" style="9" customWidth="1"/>
    <col min="10443" max="10443" width="11.875" style="9" customWidth="1"/>
    <col min="10444" max="10444" width="10.625" style="9" customWidth="1"/>
    <col min="10445" max="10445" width="11.25" style="9" customWidth="1"/>
    <col min="10446" max="10446" width="10.75" style="9" customWidth="1"/>
    <col min="10447" max="10447" width="11.125" style="9" customWidth="1"/>
    <col min="10448" max="10448" width="10.125" style="9" customWidth="1"/>
    <col min="10449" max="10449" width="10.625" style="9" customWidth="1"/>
    <col min="10450" max="10451" width="10.375" style="9" customWidth="1"/>
    <col min="10452" max="10453" width="9.125" style="9" customWidth="1"/>
    <col min="10454" max="10454" width="7.75" style="9" customWidth="1"/>
    <col min="10455" max="10455" width="9.125" style="9" customWidth="1"/>
    <col min="10456" max="10457" width="7.5" style="9" customWidth="1"/>
    <col min="10458" max="10458" width="8.125" style="9" customWidth="1"/>
    <col min="10459" max="10459" width="7.25" style="9" customWidth="1"/>
    <col min="10460" max="10460" width="12.5" style="9" customWidth="1"/>
    <col min="10461" max="10674" width="8.75" style="9"/>
    <col min="10675" max="10675" width="6.75" style="9" customWidth="1"/>
    <col min="10676" max="10676" width="25.375" style="9" customWidth="1"/>
    <col min="10677" max="10677" width="7" style="9" customWidth="1"/>
    <col min="10678" max="10678" width="11.125" style="9" customWidth="1"/>
    <col min="10679" max="10679" width="10.75" style="9" customWidth="1"/>
    <col min="10680" max="10680" width="12.75" style="9" customWidth="1"/>
    <col min="10681" max="10693" width="8.75" style="9" hidden="1" customWidth="1"/>
    <col min="10694" max="10694" width="11.625" style="9" customWidth="1"/>
    <col min="10695" max="10695" width="10.875" style="9" customWidth="1"/>
    <col min="10696" max="10696" width="10.75" style="9" customWidth="1"/>
    <col min="10697" max="10698" width="12.25" style="9" customWidth="1"/>
    <col min="10699" max="10699" width="11.875" style="9" customWidth="1"/>
    <col min="10700" max="10700" width="10.625" style="9" customWidth="1"/>
    <col min="10701" max="10701" width="11.25" style="9" customWidth="1"/>
    <col min="10702" max="10702" width="10.75" style="9" customWidth="1"/>
    <col min="10703" max="10703" width="11.125" style="9" customWidth="1"/>
    <col min="10704" max="10704" width="10.125" style="9" customWidth="1"/>
    <col min="10705" max="10705" width="10.625" style="9" customWidth="1"/>
    <col min="10706" max="10707" width="10.375" style="9" customWidth="1"/>
    <col min="10708" max="10709" width="9.125" style="9" customWidth="1"/>
    <col min="10710" max="10710" width="7.75" style="9" customWidth="1"/>
    <col min="10711" max="10711" width="9.125" style="9" customWidth="1"/>
    <col min="10712" max="10713" width="7.5" style="9" customWidth="1"/>
    <col min="10714" max="10714" width="8.125" style="9" customWidth="1"/>
    <col min="10715" max="10715" width="7.25" style="9" customWidth="1"/>
    <col min="10716" max="10716" width="12.5" style="9" customWidth="1"/>
    <col min="10717" max="10930" width="8.75" style="9"/>
    <col min="10931" max="10931" width="6.75" style="9" customWidth="1"/>
    <col min="10932" max="10932" width="25.375" style="9" customWidth="1"/>
    <col min="10933" max="10933" width="7" style="9" customWidth="1"/>
    <col min="10934" max="10934" width="11.125" style="9" customWidth="1"/>
    <col min="10935" max="10935" width="10.75" style="9" customWidth="1"/>
    <col min="10936" max="10936" width="12.75" style="9" customWidth="1"/>
    <col min="10937" max="10949" width="8.75" style="9" hidden="1" customWidth="1"/>
    <col min="10950" max="10950" width="11.625" style="9" customWidth="1"/>
    <col min="10951" max="10951" width="10.875" style="9" customWidth="1"/>
    <col min="10952" max="10952" width="10.75" style="9" customWidth="1"/>
    <col min="10953" max="10954" width="12.25" style="9" customWidth="1"/>
    <col min="10955" max="10955" width="11.875" style="9" customWidth="1"/>
    <col min="10956" max="10956" width="10.625" style="9" customWidth="1"/>
    <col min="10957" max="10957" width="11.25" style="9" customWidth="1"/>
    <col min="10958" max="10958" width="10.75" style="9" customWidth="1"/>
    <col min="10959" max="10959" width="11.125" style="9" customWidth="1"/>
    <col min="10960" max="10960" width="10.125" style="9" customWidth="1"/>
    <col min="10961" max="10961" width="10.625" style="9" customWidth="1"/>
    <col min="10962" max="10963" width="10.375" style="9" customWidth="1"/>
    <col min="10964" max="10965" width="9.125" style="9" customWidth="1"/>
    <col min="10966" max="10966" width="7.75" style="9" customWidth="1"/>
    <col min="10967" max="10967" width="9.125" style="9" customWidth="1"/>
    <col min="10968" max="10969" width="7.5" style="9" customWidth="1"/>
    <col min="10970" max="10970" width="8.125" style="9" customWidth="1"/>
    <col min="10971" max="10971" width="7.25" style="9" customWidth="1"/>
    <col min="10972" max="10972" width="12.5" style="9" customWidth="1"/>
    <col min="10973" max="11186" width="8.75" style="9"/>
    <col min="11187" max="11187" width="6.75" style="9" customWidth="1"/>
    <col min="11188" max="11188" width="25.375" style="9" customWidth="1"/>
    <col min="11189" max="11189" width="7" style="9" customWidth="1"/>
    <col min="11190" max="11190" width="11.125" style="9" customWidth="1"/>
    <col min="11191" max="11191" width="10.75" style="9" customWidth="1"/>
    <col min="11192" max="11192" width="12.75" style="9" customWidth="1"/>
    <col min="11193" max="11205" width="8.75" style="9" hidden="1" customWidth="1"/>
    <col min="11206" max="11206" width="11.625" style="9" customWidth="1"/>
    <col min="11207" max="11207" width="10.875" style="9" customWidth="1"/>
    <col min="11208" max="11208" width="10.75" style="9" customWidth="1"/>
    <col min="11209" max="11210" width="12.25" style="9" customWidth="1"/>
    <col min="11211" max="11211" width="11.875" style="9" customWidth="1"/>
    <col min="11212" max="11212" width="10.625" style="9" customWidth="1"/>
    <col min="11213" max="11213" width="11.25" style="9" customWidth="1"/>
    <col min="11214" max="11214" width="10.75" style="9" customWidth="1"/>
    <col min="11215" max="11215" width="11.125" style="9" customWidth="1"/>
    <col min="11216" max="11216" width="10.125" style="9" customWidth="1"/>
    <col min="11217" max="11217" width="10.625" style="9" customWidth="1"/>
    <col min="11218" max="11219" width="10.375" style="9" customWidth="1"/>
    <col min="11220" max="11221" width="9.125" style="9" customWidth="1"/>
    <col min="11222" max="11222" width="7.75" style="9" customWidth="1"/>
    <col min="11223" max="11223" width="9.125" style="9" customWidth="1"/>
    <col min="11224" max="11225" width="7.5" style="9" customWidth="1"/>
    <col min="11226" max="11226" width="8.125" style="9" customWidth="1"/>
    <col min="11227" max="11227" width="7.25" style="9" customWidth="1"/>
    <col min="11228" max="11228" width="12.5" style="9" customWidth="1"/>
    <col min="11229" max="11442" width="8.75" style="9"/>
    <col min="11443" max="11443" width="6.75" style="9" customWidth="1"/>
    <col min="11444" max="11444" width="25.375" style="9" customWidth="1"/>
    <col min="11445" max="11445" width="7" style="9" customWidth="1"/>
    <col min="11446" max="11446" width="11.125" style="9" customWidth="1"/>
    <col min="11447" max="11447" width="10.75" style="9" customWidth="1"/>
    <col min="11448" max="11448" width="12.75" style="9" customWidth="1"/>
    <col min="11449" max="11461" width="8.75" style="9" hidden="1" customWidth="1"/>
    <col min="11462" max="11462" width="11.625" style="9" customWidth="1"/>
    <col min="11463" max="11463" width="10.875" style="9" customWidth="1"/>
    <col min="11464" max="11464" width="10.75" style="9" customWidth="1"/>
    <col min="11465" max="11466" width="12.25" style="9" customWidth="1"/>
    <col min="11467" max="11467" width="11.875" style="9" customWidth="1"/>
    <col min="11468" max="11468" width="10.625" style="9" customWidth="1"/>
    <col min="11469" max="11469" width="11.25" style="9" customWidth="1"/>
    <col min="11470" max="11470" width="10.75" style="9" customWidth="1"/>
    <col min="11471" max="11471" width="11.125" style="9" customWidth="1"/>
    <col min="11472" max="11472" width="10.125" style="9" customWidth="1"/>
    <col min="11473" max="11473" width="10.625" style="9" customWidth="1"/>
    <col min="11474" max="11475" width="10.375" style="9" customWidth="1"/>
    <col min="11476" max="11477" width="9.125" style="9" customWidth="1"/>
    <col min="11478" max="11478" width="7.75" style="9" customWidth="1"/>
    <col min="11479" max="11479" width="9.125" style="9" customWidth="1"/>
    <col min="11480" max="11481" width="7.5" style="9" customWidth="1"/>
    <col min="11482" max="11482" width="8.125" style="9" customWidth="1"/>
    <col min="11483" max="11483" width="7.25" style="9" customWidth="1"/>
    <col min="11484" max="11484" width="12.5" style="9" customWidth="1"/>
    <col min="11485" max="11698" width="8.75" style="9"/>
    <col min="11699" max="11699" width="6.75" style="9" customWidth="1"/>
    <col min="11700" max="11700" width="25.375" style="9" customWidth="1"/>
    <col min="11701" max="11701" width="7" style="9" customWidth="1"/>
    <col min="11702" max="11702" width="11.125" style="9" customWidth="1"/>
    <col min="11703" max="11703" width="10.75" style="9" customWidth="1"/>
    <col min="11704" max="11704" width="12.75" style="9" customWidth="1"/>
    <col min="11705" max="11717" width="8.75" style="9" hidden="1" customWidth="1"/>
    <col min="11718" max="11718" width="11.625" style="9" customWidth="1"/>
    <col min="11719" max="11719" width="10.875" style="9" customWidth="1"/>
    <col min="11720" max="11720" width="10.75" style="9" customWidth="1"/>
    <col min="11721" max="11722" width="12.25" style="9" customWidth="1"/>
    <col min="11723" max="11723" width="11.875" style="9" customWidth="1"/>
    <col min="11724" max="11724" width="10.625" style="9" customWidth="1"/>
    <col min="11725" max="11725" width="11.25" style="9" customWidth="1"/>
    <col min="11726" max="11726" width="10.75" style="9" customWidth="1"/>
    <col min="11727" max="11727" width="11.125" style="9" customWidth="1"/>
    <col min="11728" max="11728" width="10.125" style="9" customWidth="1"/>
    <col min="11729" max="11729" width="10.625" style="9" customWidth="1"/>
    <col min="11730" max="11731" width="10.375" style="9" customWidth="1"/>
    <col min="11732" max="11733" width="9.125" style="9" customWidth="1"/>
    <col min="11734" max="11734" width="7.75" style="9" customWidth="1"/>
    <col min="11735" max="11735" width="9.125" style="9" customWidth="1"/>
    <col min="11736" max="11737" width="7.5" style="9" customWidth="1"/>
    <col min="11738" max="11738" width="8.125" style="9" customWidth="1"/>
    <col min="11739" max="11739" width="7.25" style="9" customWidth="1"/>
    <col min="11740" max="11740" width="12.5" style="9" customWidth="1"/>
    <col min="11741" max="11954" width="8.75" style="9"/>
    <col min="11955" max="11955" width="6.75" style="9" customWidth="1"/>
    <col min="11956" max="11956" width="25.375" style="9" customWidth="1"/>
    <col min="11957" max="11957" width="7" style="9" customWidth="1"/>
    <col min="11958" max="11958" width="11.125" style="9" customWidth="1"/>
    <col min="11959" max="11959" width="10.75" style="9" customWidth="1"/>
    <col min="11960" max="11960" width="12.75" style="9" customWidth="1"/>
    <col min="11961" max="11973" width="8.75" style="9" hidden="1" customWidth="1"/>
    <col min="11974" max="11974" width="11.625" style="9" customWidth="1"/>
    <col min="11975" max="11975" width="10.875" style="9" customWidth="1"/>
    <col min="11976" max="11976" width="10.75" style="9" customWidth="1"/>
    <col min="11977" max="11978" width="12.25" style="9" customWidth="1"/>
    <col min="11979" max="11979" width="11.875" style="9" customWidth="1"/>
    <col min="11980" max="11980" width="10.625" style="9" customWidth="1"/>
    <col min="11981" max="11981" width="11.25" style="9" customWidth="1"/>
    <col min="11982" max="11982" width="10.75" style="9" customWidth="1"/>
    <col min="11983" max="11983" width="11.125" style="9" customWidth="1"/>
    <col min="11984" max="11984" width="10.125" style="9" customWidth="1"/>
    <col min="11985" max="11985" width="10.625" style="9" customWidth="1"/>
    <col min="11986" max="11987" width="10.375" style="9" customWidth="1"/>
    <col min="11988" max="11989" width="9.125" style="9" customWidth="1"/>
    <col min="11990" max="11990" width="7.75" style="9" customWidth="1"/>
    <col min="11991" max="11991" width="9.125" style="9" customWidth="1"/>
    <col min="11992" max="11993" width="7.5" style="9" customWidth="1"/>
    <col min="11994" max="11994" width="8.125" style="9" customWidth="1"/>
    <col min="11995" max="11995" width="7.25" style="9" customWidth="1"/>
    <col min="11996" max="11996" width="12.5" style="9" customWidth="1"/>
    <col min="11997" max="12210" width="8.75" style="9"/>
    <col min="12211" max="12211" width="6.75" style="9" customWidth="1"/>
    <col min="12212" max="12212" width="25.375" style="9" customWidth="1"/>
    <col min="12213" max="12213" width="7" style="9" customWidth="1"/>
    <col min="12214" max="12214" width="11.125" style="9" customWidth="1"/>
    <col min="12215" max="12215" width="10.75" style="9" customWidth="1"/>
    <col min="12216" max="12216" width="12.75" style="9" customWidth="1"/>
    <col min="12217" max="12229" width="8.75" style="9" hidden="1" customWidth="1"/>
    <col min="12230" max="12230" width="11.625" style="9" customWidth="1"/>
    <col min="12231" max="12231" width="10.875" style="9" customWidth="1"/>
    <col min="12232" max="12232" width="10.75" style="9" customWidth="1"/>
    <col min="12233" max="12234" width="12.25" style="9" customWidth="1"/>
    <col min="12235" max="12235" width="11.875" style="9" customWidth="1"/>
    <col min="12236" max="12236" width="10.625" style="9" customWidth="1"/>
    <col min="12237" max="12237" width="11.25" style="9" customWidth="1"/>
    <col min="12238" max="12238" width="10.75" style="9" customWidth="1"/>
    <col min="12239" max="12239" width="11.125" style="9" customWidth="1"/>
    <col min="12240" max="12240" width="10.125" style="9" customWidth="1"/>
    <col min="12241" max="12241" width="10.625" style="9" customWidth="1"/>
    <col min="12242" max="12243" width="10.375" style="9" customWidth="1"/>
    <col min="12244" max="12245" width="9.125" style="9" customWidth="1"/>
    <col min="12246" max="12246" width="7.75" style="9" customWidth="1"/>
    <col min="12247" max="12247" width="9.125" style="9" customWidth="1"/>
    <col min="12248" max="12249" width="7.5" style="9" customWidth="1"/>
    <col min="12250" max="12250" width="8.125" style="9" customWidth="1"/>
    <col min="12251" max="12251" width="7.25" style="9" customWidth="1"/>
    <col min="12252" max="12252" width="12.5" style="9" customWidth="1"/>
    <col min="12253" max="12466" width="8.75" style="9"/>
    <col min="12467" max="12467" width="6.75" style="9" customWidth="1"/>
    <col min="12468" max="12468" width="25.375" style="9" customWidth="1"/>
    <col min="12469" max="12469" width="7" style="9" customWidth="1"/>
    <col min="12470" max="12470" width="11.125" style="9" customWidth="1"/>
    <col min="12471" max="12471" width="10.75" style="9" customWidth="1"/>
    <col min="12472" max="12472" width="12.75" style="9" customWidth="1"/>
    <col min="12473" max="12485" width="8.75" style="9" hidden="1" customWidth="1"/>
    <col min="12486" max="12486" width="11.625" style="9" customWidth="1"/>
    <col min="12487" max="12487" width="10.875" style="9" customWidth="1"/>
    <col min="12488" max="12488" width="10.75" style="9" customWidth="1"/>
    <col min="12489" max="12490" width="12.25" style="9" customWidth="1"/>
    <col min="12491" max="12491" width="11.875" style="9" customWidth="1"/>
    <col min="12492" max="12492" width="10.625" style="9" customWidth="1"/>
    <col min="12493" max="12493" width="11.25" style="9" customWidth="1"/>
    <col min="12494" max="12494" width="10.75" style="9" customWidth="1"/>
    <col min="12495" max="12495" width="11.125" style="9" customWidth="1"/>
    <col min="12496" max="12496" width="10.125" style="9" customWidth="1"/>
    <col min="12497" max="12497" width="10.625" style="9" customWidth="1"/>
    <col min="12498" max="12499" width="10.375" style="9" customWidth="1"/>
    <col min="12500" max="12501" width="9.125" style="9" customWidth="1"/>
    <col min="12502" max="12502" width="7.75" style="9" customWidth="1"/>
    <col min="12503" max="12503" width="9.125" style="9" customWidth="1"/>
    <col min="12504" max="12505" width="7.5" style="9" customWidth="1"/>
    <col min="12506" max="12506" width="8.125" style="9" customWidth="1"/>
    <col min="12507" max="12507" width="7.25" style="9" customWidth="1"/>
    <col min="12508" max="12508" width="12.5" style="9" customWidth="1"/>
    <col min="12509" max="12722" width="8.75" style="9"/>
    <col min="12723" max="12723" width="6.75" style="9" customWidth="1"/>
    <col min="12724" max="12724" width="25.375" style="9" customWidth="1"/>
    <col min="12725" max="12725" width="7" style="9" customWidth="1"/>
    <col min="12726" max="12726" width="11.125" style="9" customWidth="1"/>
    <col min="12727" max="12727" width="10.75" style="9" customWidth="1"/>
    <col min="12728" max="12728" width="12.75" style="9" customWidth="1"/>
    <col min="12729" max="12741" width="8.75" style="9" hidden="1" customWidth="1"/>
    <col min="12742" max="12742" width="11.625" style="9" customWidth="1"/>
    <col min="12743" max="12743" width="10.875" style="9" customWidth="1"/>
    <col min="12744" max="12744" width="10.75" style="9" customWidth="1"/>
    <col min="12745" max="12746" width="12.25" style="9" customWidth="1"/>
    <col min="12747" max="12747" width="11.875" style="9" customWidth="1"/>
    <col min="12748" max="12748" width="10.625" style="9" customWidth="1"/>
    <col min="12749" max="12749" width="11.25" style="9" customWidth="1"/>
    <col min="12750" max="12750" width="10.75" style="9" customWidth="1"/>
    <col min="12751" max="12751" width="11.125" style="9" customWidth="1"/>
    <col min="12752" max="12752" width="10.125" style="9" customWidth="1"/>
    <col min="12753" max="12753" width="10.625" style="9" customWidth="1"/>
    <col min="12754" max="12755" width="10.375" style="9" customWidth="1"/>
    <col min="12756" max="12757" width="9.125" style="9" customWidth="1"/>
    <col min="12758" max="12758" width="7.75" style="9" customWidth="1"/>
    <col min="12759" max="12759" width="9.125" style="9" customWidth="1"/>
    <col min="12760" max="12761" width="7.5" style="9" customWidth="1"/>
    <col min="12762" max="12762" width="8.125" style="9" customWidth="1"/>
    <col min="12763" max="12763" width="7.25" style="9" customWidth="1"/>
    <col min="12764" max="12764" width="12.5" style="9" customWidth="1"/>
    <col min="12765" max="12978" width="8.75" style="9"/>
    <col min="12979" max="12979" width="6.75" style="9" customWidth="1"/>
    <col min="12980" max="12980" width="25.375" style="9" customWidth="1"/>
    <col min="12981" max="12981" width="7" style="9" customWidth="1"/>
    <col min="12982" max="12982" width="11.125" style="9" customWidth="1"/>
    <col min="12983" max="12983" width="10.75" style="9" customWidth="1"/>
    <col min="12984" max="12984" width="12.75" style="9" customWidth="1"/>
    <col min="12985" max="12997" width="8.75" style="9" hidden="1" customWidth="1"/>
    <col min="12998" max="12998" width="11.625" style="9" customWidth="1"/>
    <col min="12999" max="12999" width="10.875" style="9" customWidth="1"/>
    <col min="13000" max="13000" width="10.75" style="9" customWidth="1"/>
    <col min="13001" max="13002" width="12.25" style="9" customWidth="1"/>
    <col min="13003" max="13003" width="11.875" style="9" customWidth="1"/>
    <col min="13004" max="13004" width="10.625" style="9" customWidth="1"/>
    <col min="13005" max="13005" width="11.25" style="9" customWidth="1"/>
    <col min="13006" max="13006" width="10.75" style="9" customWidth="1"/>
    <col min="13007" max="13007" width="11.125" style="9" customWidth="1"/>
    <col min="13008" max="13008" width="10.125" style="9" customWidth="1"/>
    <col min="13009" max="13009" width="10.625" style="9" customWidth="1"/>
    <col min="13010" max="13011" width="10.375" style="9" customWidth="1"/>
    <col min="13012" max="13013" width="9.125" style="9" customWidth="1"/>
    <col min="13014" max="13014" width="7.75" style="9" customWidth="1"/>
    <col min="13015" max="13015" width="9.125" style="9" customWidth="1"/>
    <col min="13016" max="13017" width="7.5" style="9" customWidth="1"/>
    <col min="13018" max="13018" width="8.125" style="9" customWidth="1"/>
    <col min="13019" max="13019" width="7.25" style="9" customWidth="1"/>
    <col min="13020" max="13020" width="12.5" style="9" customWidth="1"/>
    <col min="13021" max="13234" width="8.75" style="9"/>
    <col min="13235" max="13235" width="6.75" style="9" customWidth="1"/>
    <col min="13236" max="13236" width="25.375" style="9" customWidth="1"/>
    <col min="13237" max="13237" width="7" style="9" customWidth="1"/>
    <col min="13238" max="13238" width="11.125" style="9" customWidth="1"/>
    <col min="13239" max="13239" width="10.75" style="9" customWidth="1"/>
    <col min="13240" max="13240" width="12.75" style="9" customWidth="1"/>
    <col min="13241" max="13253" width="8.75" style="9" hidden="1" customWidth="1"/>
    <col min="13254" max="13254" width="11.625" style="9" customWidth="1"/>
    <col min="13255" max="13255" width="10.875" style="9" customWidth="1"/>
    <col min="13256" max="13256" width="10.75" style="9" customWidth="1"/>
    <col min="13257" max="13258" width="12.25" style="9" customWidth="1"/>
    <col min="13259" max="13259" width="11.875" style="9" customWidth="1"/>
    <col min="13260" max="13260" width="10.625" style="9" customWidth="1"/>
    <col min="13261" max="13261" width="11.25" style="9" customWidth="1"/>
    <col min="13262" max="13262" width="10.75" style="9" customWidth="1"/>
    <col min="13263" max="13263" width="11.125" style="9" customWidth="1"/>
    <col min="13264" max="13264" width="10.125" style="9" customWidth="1"/>
    <col min="13265" max="13265" width="10.625" style="9" customWidth="1"/>
    <col min="13266" max="13267" width="10.375" style="9" customWidth="1"/>
    <col min="13268" max="13269" width="9.125" style="9" customWidth="1"/>
    <col min="13270" max="13270" width="7.75" style="9" customWidth="1"/>
    <col min="13271" max="13271" width="9.125" style="9" customWidth="1"/>
    <col min="13272" max="13273" width="7.5" style="9" customWidth="1"/>
    <col min="13274" max="13274" width="8.125" style="9" customWidth="1"/>
    <col min="13275" max="13275" width="7.25" style="9" customWidth="1"/>
    <col min="13276" max="13276" width="12.5" style="9" customWidth="1"/>
    <col min="13277" max="13490" width="8.75" style="9"/>
    <col min="13491" max="13491" width="6.75" style="9" customWidth="1"/>
    <col min="13492" max="13492" width="25.375" style="9" customWidth="1"/>
    <col min="13493" max="13493" width="7" style="9" customWidth="1"/>
    <col min="13494" max="13494" width="11.125" style="9" customWidth="1"/>
    <col min="13495" max="13495" width="10.75" style="9" customWidth="1"/>
    <col min="13496" max="13496" width="12.75" style="9" customWidth="1"/>
    <col min="13497" max="13509" width="8.75" style="9" hidden="1" customWidth="1"/>
    <col min="13510" max="13510" width="11.625" style="9" customWidth="1"/>
    <col min="13511" max="13511" width="10.875" style="9" customWidth="1"/>
    <col min="13512" max="13512" width="10.75" style="9" customWidth="1"/>
    <col min="13513" max="13514" width="12.25" style="9" customWidth="1"/>
    <col min="13515" max="13515" width="11.875" style="9" customWidth="1"/>
    <col min="13516" max="13516" width="10.625" style="9" customWidth="1"/>
    <col min="13517" max="13517" width="11.25" style="9" customWidth="1"/>
    <col min="13518" max="13518" width="10.75" style="9" customWidth="1"/>
    <col min="13519" max="13519" width="11.125" style="9" customWidth="1"/>
    <col min="13520" max="13520" width="10.125" style="9" customWidth="1"/>
    <col min="13521" max="13521" width="10.625" style="9" customWidth="1"/>
    <col min="13522" max="13523" width="10.375" style="9" customWidth="1"/>
    <col min="13524" max="13525" width="9.125" style="9" customWidth="1"/>
    <col min="13526" max="13526" width="7.75" style="9" customWidth="1"/>
    <col min="13527" max="13527" width="9.125" style="9" customWidth="1"/>
    <col min="13528" max="13529" width="7.5" style="9" customWidth="1"/>
    <col min="13530" max="13530" width="8.125" style="9" customWidth="1"/>
    <col min="13531" max="13531" width="7.25" style="9" customWidth="1"/>
    <col min="13532" max="13532" width="12.5" style="9" customWidth="1"/>
    <col min="13533" max="13746" width="8.75" style="9"/>
    <col min="13747" max="13747" width="6.75" style="9" customWidth="1"/>
    <col min="13748" max="13748" width="25.375" style="9" customWidth="1"/>
    <col min="13749" max="13749" width="7" style="9" customWidth="1"/>
    <col min="13750" max="13750" width="11.125" style="9" customWidth="1"/>
    <col min="13751" max="13751" width="10.75" style="9" customWidth="1"/>
    <col min="13752" max="13752" width="12.75" style="9" customWidth="1"/>
    <col min="13753" max="13765" width="8.75" style="9" hidden="1" customWidth="1"/>
    <col min="13766" max="13766" width="11.625" style="9" customWidth="1"/>
    <col min="13767" max="13767" width="10.875" style="9" customWidth="1"/>
    <col min="13768" max="13768" width="10.75" style="9" customWidth="1"/>
    <col min="13769" max="13770" width="12.25" style="9" customWidth="1"/>
    <col min="13771" max="13771" width="11.875" style="9" customWidth="1"/>
    <col min="13772" max="13772" width="10.625" style="9" customWidth="1"/>
    <col min="13773" max="13773" width="11.25" style="9" customWidth="1"/>
    <col min="13774" max="13774" width="10.75" style="9" customWidth="1"/>
    <col min="13775" max="13775" width="11.125" style="9" customWidth="1"/>
    <col min="13776" max="13776" width="10.125" style="9" customWidth="1"/>
    <col min="13777" max="13777" width="10.625" style="9" customWidth="1"/>
    <col min="13778" max="13779" width="10.375" style="9" customWidth="1"/>
    <col min="13780" max="13781" width="9.125" style="9" customWidth="1"/>
    <col min="13782" max="13782" width="7.75" style="9" customWidth="1"/>
    <col min="13783" max="13783" width="9.125" style="9" customWidth="1"/>
    <col min="13784" max="13785" width="7.5" style="9" customWidth="1"/>
    <col min="13786" max="13786" width="8.125" style="9" customWidth="1"/>
    <col min="13787" max="13787" width="7.25" style="9" customWidth="1"/>
    <col min="13788" max="13788" width="12.5" style="9" customWidth="1"/>
    <col min="13789" max="14002" width="8.75" style="9"/>
    <col min="14003" max="14003" width="6.75" style="9" customWidth="1"/>
    <col min="14004" max="14004" width="25.375" style="9" customWidth="1"/>
    <col min="14005" max="14005" width="7" style="9" customWidth="1"/>
    <col min="14006" max="14006" width="11.125" style="9" customWidth="1"/>
    <col min="14007" max="14007" width="10.75" style="9" customWidth="1"/>
    <col min="14008" max="14008" width="12.75" style="9" customWidth="1"/>
    <col min="14009" max="14021" width="8.75" style="9" hidden="1" customWidth="1"/>
    <col min="14022" max="14022" width="11.625" style="9" customWidth="1"/>
    <col min="14023" max="14023" width="10.875" style="9" customWidth="1"/>
    <col min="14024" max="14024" width="10.75" style="9" customWidth="1"/>
    <col min="14025" max="14026" width="12.25" style="9" customWidth="1"/>
    <col min="14027" max="14027" width="11.875" style="9" customWidth="1"/>
    <col min="14028" max="14028" width="10.625" style="9" customWidth="1"/>
    <col min="14029" max="14029" width="11.25" style="9" customWidth="1"/>
    <col min="14030" max="14030" width="10.75" style="9" customWidth="1"/>
    <col min="14031" max="14031" width="11.125" style="9" customWidth="1"/>
    <col min="14032" max="14032" width="10.125" style="9" customWidth="1"/>
    <col min="14033" max="14033" width="10.625" style="9" customWidth="1"/>
    <col min="14034" max="14035" width="10.375" style="9" customWidth="1"/>
    <col min="14036" max="14037" width="9.125" style="9" customWidth="1"/>
    <col min="14038" max="14038" width="7.75" style="9" customWidth="1"/>
    <col min="14039" max="14039" width="9.125" style="9" customWidth="1"/>
    <col min="14040" max="14041" width="7.5" style="9" customWidth="1"/>
    <col min="14042" max="14042" width="8.125" style="9" customWidth="1"/>
    <col min="14043" max="14043" width="7.25" style="9" customWidth="1"/>
    <col min="14044" max="14044" width="12.5" style="9" customWidth="1"/>
    <col min="14045" max="14258" width="8.75" style="9"/>
    <col min="14259" max="14259" width="6.75" style="9" customWidth="1"/>
    <col min="14260" max="14260" width="25.375" style="9" customWidth="1"/>
    <col min="14261" max="14261" width="7" style="9" customWidth="1"/>
    <col min="14262" max="14262" width="11.125" style="9" customWidth="1"/>
    <col min="14263" max="14263" width="10.75" style="9" customWidth="1"/>
    <col min="14264" max="14264" width="12.75" style="9" customWidth="1"/>
    <col min="14265" max="14277" width="8.75" style="9" hidden="1" customWidth="1"/>
    <col min="14278" max="14278" width="11.625" style="9" customWidth="1"/>
    <col min="14279" max="14279" width="10.875" style="9" customWidth="1"/>
    <col min="14280" max="14280" width="10.75" style="9" customWidth="1"/>
    <col min="14281" max="14282" width="12.25" style="9" customWidth="1"/>
    <col min="14283" max="14283" width="11.875" style="9" customWidth="1"/>
    <col min="14284" max="14284" width="10.625" style="9" customWidth="1"/>
    <col min="14285" max="14285" width="11.25" style="9" customWidth="1"/>
    <col min="14286" max="14286" width="10.75" style="9" customWidth="1"/>
    <col min="14287" max="14287" width="11.125" style="9" customWidth="1"/>
    <col min="14288" max="14288" width="10.125" style="9" customWidth="1"/>
    <col min="14289" max="14289" width="10.625" style="9" customWidth="1"/>
    <col min="14290" max="14291" width="10.375" style="9" customWidth="1"/>
    <col min="14292" max="14293" width="9.125" style="9" customWidth="1"/>
    <col min="14294" max="14294" width="7.75" style="9" customWidth="1"/>
    <col min="14295" max="14295" width="9.125" style="9" customWidth="1"/>
    <col min="14296" max="14297" width="7.5" style="9" customWidth="1"/>
    <col min="14298" max="14298" width="8.125" style="9" customWidth="1"/>
    <col min="14299" max="14299" width="7.25" style="9" customWidth="1"/>
    <col min="14300" max="14300" width="12.5" style="9" customWidth="1"/>
    <col min="14301" max="14514" width="8.75" style="9"/>
    <col min="14515" max="14515" width="6.75" style="9" customWidth="1"/>
    <col min="14516" max="14516" width="25.375" style="9" customWidth="1"/>
    <col min="14517" max="14517" width="7" style="9" customWidth="1"/>
    <col min="14518" max="14518" width="11.125" style="9" customWidth="1"/>
    <col min="14519" max="14519" width="10.75" style="9" customWidth="1"/>
    <col min="14520" max="14520" width="12.75" style="9" customWidth="1"/>
    <col min="14521" max="14533" width="8.75" style="9" hidden="1" customWidth="1"/>
    <col min="14534" max="14534" width="11.625" style="9" customWidth="1"/>
    <col min="14535" max="14535" width="10.875" style="9" customWidth="1"/>
    <col min="14536" max="14536" width="10.75" style="9" customWidth="1"/>
    <col min="14537" max="14538" width="12.25" style="9" customWidth="1"/>
    <col min="14539" max="14539" width="11.875" style="9" customWidth="1"/>
    <col min="14540" max="14540" width="10.625" style="9" customWidth="1"/>
    <col min="14541" max="14541" width="11.25" style="9" customWidth="1"/>
    <col min="14542" max="14542" width="10.75" style="9" customWidth="1"/>
    <col min="14543" max="14543" width="11.125" style="9" customWidth="1"/>
    <col min="14544" max="14544" width="10.125" style="9" customWidth="1"/>
    <col min="14545" max="14545" width="10.625" style="9" customWidth="1"/>
    <col min="14546" max="14547" width="10.375" style="9" customWidth="1"/>
    <col min="14548" max="14549" width="9.125" style="9" customWidth="1"/>
    <col min="14550" max="14550" width="7.75" style="9" customWidth="1"/>
    <col min="14551" max="14551" width="9.125" style="9" customWidth="1"/>
    <col min="14552" max="14553" width="7.5" style="9" customWidth="1"/>
    <col min="14554" max="14554" width="8.125" style="9" customWidth="1"/>
    <col min="14555" max="14555" width="7.25" style="9" customWidth="1"/>
    <col min="14556" max="14556" width="12.5" style="9" customWidth="1"/>
    <col min="14557" max="14770" width="8.75" style="9"/>
    <col min="14771" max="14771" width="6.75" style="9" customWidth="1"/>
    <col min="14772" max="14772" width="25.375" style="9" customWidth="1"/>
    <col min="14773" max="14773" width="7" style="9" customWidth="1"/>
    <col min="14774" max="14774" width="11.125" style="9" customWidth="1"/>
    <col min="14775" max="14775" width="10.75" style="9" customWidth="1"/>
    <col min="14776" max="14776" width="12.75" style="9" customWidth="1"/>
    <col min="14777" max="14789" width="8.75" style="9" hidden="1" customWidth="1"/>
    <col min="14790" max="14790" width="11.625" style="9" customWidth="1"/>
    <col min="14791" max="14791" width="10.875" style="9" customWidth="1"/>
    <col min="14792" max="14792" width="10.75" style="9" customWidth="1"/>
    <col min="14793" max="14794" width="12.25" style="9" customWidth="1"/>
    <col min="14795" max="14795" width="11.875" style="9" customWidth="1"/>
    <col min="14796" max="14796" width="10.625" style="9" customWidth="1"/>
    <col min="14797" max="14797" width="11.25" style="9" customWidth="1"/>
    <col min="14798" max="14798" width="10.75" style="9" customWidth="1"/>
    <col min="14799" max="14799" width="11.125" style="9" customWidth="1"/>
    <col min="14800" max="14800" width="10.125" style="9" customWidth="1"/>
    <col min="14801" max="14801" width="10.625" style="9" customWidth="1"/>
    <col min="14802" max="14803" width="10.375" style="9" customWidth="1"/>
    <col min="14804" max="14805" width="9.125" style="9" customWidth="1"/>
    <col min="14806" max="14806" width="7.75" style="9" customWidth="1"/>
    <col min="14807" max="14807" width="9.125" style="9" customWidth="1"/>
    <col min="14808" max="14809" width="7.5" style="9" customWidth="1"/>
    <col min="14810" max="14810" width="8.125" style="9" customWidth="1"/>
    <col min="14811" max="14811" width="7.25" style="9" customWidth="1"/>
    <col min="14812" max="14812" width="12.5" style="9" customWidth="1"/>
    <col min="14813" max="15026" width="8.75" style="9"/>
    <col min="15027" max="15027" width="6.75" style="9" customWidth="1"/>
    <col min="15028" max="15028" width="25.375" style="9" customWidth="1"/>
    <col min="15029" max="15029" width="7" style="9" customWidth="1"/>
    <col min="15030" max="15030" width="11.125" style="9" customWidth="1"/>
    <col min="15031" max="15031" width="10.75" style="9" customWidth="1"/>
    <col min="15032" max="15032" width="12.75" style="9" customWidth="1"/>
    <col min="15033" max="15045" width="8.75" style="9" hidden="1" customWidth="1"/>
    <col min="15046" max="15046" width="11.625" style="9" customWidth="1"/>
    <col min="15047" max="15047" width="10.875" style="9" customWidth="1"/>
    <col min="15048" max="15048" width="10.75" style="9" customWidth="1"/>
    <col min="15049" max="15050" width="12.25" style="9" customWidth="1"/>
    <col min="15051" max="15051" width="11.875" style="9" customWidth="1"/>
    <col min="15052" max="15052" width="10.625" style="9" customWidth="1"/>
    <col min="15053" max="15053" width="11.25" style="9" customWidth="1"/>
    <col min="15054" max="15054" width="10.75" style="9" customWidth="1"/>
    <col min="15055" max="15055" width="11.125" style="9" customWidth="1"/>
    <col min="15056" max="15056" width="10.125" style="9" customWidth="1"/>
    <col min="15057" max="15057" width="10.625" style="9" customWidth="1"/>
    <col min="15058" max="15059" width="10.375" style="9" customWidth="1"/>
    <col min="15060" max="15061" width="9.125" style="9" customWidth="1"/>
    <col min="15062" max="15062" width="7.75" style="9" customWidth="1"/>
    <col min="15063" max="15063" width="9.125" style="9" customWidth="1"/>
    <col min="15064" max="15065" width="7.5" style="9" customWidth="1"/>
    <col min="15066" max="15066" width="8.125" style="9" customWidth="1"/>
    <col min="15067" max="15067" width="7.25" style="9" customWidth="1"/>
    <col min="15068" max="15068" width="12.5" style="9" customWidth="1"/>
    <col min="15069" max="15282" width="8.75" style="9"/>
    <col min="15283" max="15283" width="6.75" style="9" customWidth="1"/>
    <col min="15284" max="15284" width="25.375" style="9" customWidth="1"/>
    <col min="15285" max="15285" width="7" style="9" customWidth="1"/>
    <col min="15286" max="15286" width="11.125" style="9" customWidth="1"/>
    <col min="15287" max="15287" width="10.75" style="9" customWidth="1"/>
    <col min="15288" max="15288" width="12.75" style="9" customWidth="1"/>
    <col min="15289" max="15301" width="8.75" style="9" hidden="1" customWidth="1"/>
    <col min="15302" max="15302" width="11.625" style="9" customWidth="1"/>
    <col min="15303" max="15303" width="10.875" style="9" customWidth="1"/>
    <col min="15304" max="15304" width="10.75" style="9" customWidth="1"/>
    <col min="15305" max="15306" width="12.25" style="9" customWidth="1"/>
    <col min="15307" max="15307" width="11.875" style="9" customWidth="1"/>
    <col min="15308" max="15308" width="10.625" style="9" customWidth="1"/>
    <col min="15309" max="15309" width="11.25" style="9" customWidth="1"/>
    <col min="15310" max="15310" width="10.75" style="9" customWidth="1"/>
    <col min="15311" max="15311" width="11.125" style="9" customWidth="1"/>
    <col min="15312" max="15312" width="10.125" style="9" customWidth="1"/>
    <col min="15313" max="15313" width="10.625" style="9" customWidth="1"/>
    <col min="15314" max="15315" width="10.375" style="9" customWidth="1"/>
    <col min="15316" max="15317" width="9.125" style="9" customWidth="1"/>
    <col min="15318" max="15318" width="7.75" style="9" customWidth="1"/>
    <col min="15319" max="15319" width="9.125" style="9" customWidth="1"/>
    <col min="15320" max="15321" width="7.5" style="9" customWidth="1"/>
    <col min="15322" max="15322" width="8.125" style="9" customWidth="1"/>
    <col min="15323" max="15323" width="7.25" style="9" customWidth="1"/>
    <col min="15324" max="15324" width="12.5" style="9" customWidth="1"/>
    <col min="15325" max="15538" width="8.75" style="9"/>
    <col min="15539" max="15539" width="6.75" style="9" customWidth="1"/>
    <col min="15540" max="15540" width="25.375" style="9" customWidth="1"/>
    <col min="15541" max="15541" width="7" style="9" customWidth="1"/>
    <col min="15542" max="15542" width="11.125" style="9" customWidth="1"/>
    <col min="15543" max="15543" width="10.75" style="9" customWidth="1"/>
    <col min="15544" max="15544" width="12.75" style="9" customWidth="1"/>
    <col min="15545" max="15557" width="8.75" style="9" hidden="1" customWidth="1"/>
    <col min="15558" max="15558" width="11.625" style="9" customWidth="1"/>
    <col min="15559" max="15559" width="10.875" style="9" customWidth="1"/>
    <col min="15560" max="15560" width="10.75" style="9" customWidth="1"/>
    <col min="15561" max="15562" width="12.25" style="9" customWidth="1"/>
    <col min="15563" max="15563" width="11.875" style="9" customWidth="1"/>
    <col min="15564" max="15564" width="10.625" style="9" customWidth="1"/>
    <col min="15565" max="15565" width="11.25" style="9" customWidth="1"/>
    <col min="15566" max="15566" width="10.75" style="9" customWidth="1"/>
    <col min="15567" max="15567" width="11.125" style="9" customWidth="1"/>
    <col min="15568" max="15568" width="10.125" style="9" customWidth="1"/>
    <col min="15569" max="15569" width="10.625" style="9" customWidth="1"/>
    <col min="15570" max="15571" width="10.375" style="9" customWidth="1"/>
    <col min="15572" max="15573" width="9.125" style="9" customWidth="1"/>
    <col min="15574" max="15574" width="7.75" style="9" customWidth="1"/>
    <col min="15575" max="15575" width="9.125" style="9" customWidth="1"/>
    <col min="15576" max="15577" width="7.5" style="9" customWidth="1"/>
    <col min="15578" max="15578" width="8.125" style="9" customWidth="1"/>
    <col min="15579" max="15579" width="7.25" style="9" customWidth="1"/>
    <col min="15580" max="15580" width="12.5" style="9" customWidth="1"/>
    <col min="15581" max="15794" width="8.75" style="9"/>
    <col min="15795" max="15795" width="6.75" style="9" customWidth="1"/>
    <col min="15796" max="15796" width="25.375" style="9" customWidth="1"/>
    <col min="15797" max="15797" width="7" style="9" customWidth="1"/>
    <col min="15798" max="15798" width="11.125" style="9" customWidth="1"/>
    <col min="15799" max="15799" width="10.75" style="9" customWidth="1"/>
    <col min="15800" max="15800" width="12.75" style="9" customWidth="1"/>
    <col min="15801" max="15813" width="8.75" style="9" hidden="1" customWidth="1"/>
    <col min="15814" max="15814" width="11.625" style="9" customWidth="1"/>
    <col min="15815" max="15815" width="10.875" style="9" customWidth="1"/>
    <col min="15816" max="15816" width="10.75" style="9" customWidth="1"/>
    <col min="15817" max="15818" width="12.25" style="9" customWidth="1"/>
    <col min="15819" max="15819" width="11.875" style="9" customWidth="1"/>
    <col min="15820" max="15820" width="10.625" style="9" customWidth="1"/>
    <col min="15821" max="15821" width="11.25" style="9" customWidth="1"/>
    <col min="15822" max="15822" width="10.75" style="9" customWidth="1"/>
    <col min="15823" max="15823" width="11.125" style="9" customWidth="1"/>
    <col min="15824" max="15824" width="10.125" style="9" customWidth="1"/>
    <col min="15825" max="15825" width="10.625" style="9" customWidth="1"/>
    <col min="15826" max="15827" width="10.375" style="9" customWidth="1"/>
    <col min="15828" max="15829" width="9.125" style="9" customWidth="1"/>
    <col min="15830" max="15830" width="7.75" style="9" customWidth="1"/>
    <col min="15831" max="15831" width="9.125" style="9" customWidth="1"/>
    <col min="15832" max="15833" width="7.5" style="9" customWidth="1"/>
    <col min="15834" max="15834" width="8.125" style="9" customWidth="1"/>
    <col min="15835" max="15835" width="7.25" style="9" customWidth="1"/>
    <col min="15836" max="15836" width="12.5" style="9" customWidth="1"/>
    <col min="15837" max="16050" width="8.75" style="9"/>
    <col min="16051" max="16051" width="6.75" style="9" customWidth="1"/>
    <col min="16052" max="16052" width="25.375" style="9" customWidth="1"/>
    <col min="16053" max="16053" width="7" style="9" customWidth="1"/>
    <col min="16054" max="16054" width="11.125" style="9" customWidth="1"/>
    <col min="16055" max="16055" width="10.75" style="9" customWidth="1"/>
    <col min="16056" max="16056" width="12.75" style="9" customWidth="1"/>
    <col min="16057" max="16069" width="8.75" style="9" hidden="1" customWidth="1"/>
    <col min="16070" max="16070" width="11.625" style="9" customWidth="1"/>
    <col min="16071" max="16071" width="10.875" style="9" customWidth="1"/>
    <col min="16072" max="16072" width="10.75" style="9" customWidth="1"/>
    <col min="16073" max="16074" width="12.25" style="9" customWidth="1"/>
    <col min="16075" max="16075" width="11.875" style="9" customWidth="1"/>
    <col min="16076" max="16076" width="10.625" style="9" customWidth="1"/>
    <col min="16077" max="16077" width="11.25" style="9" customWidth="1"/>
    <col min="16078" max="16078" width="10.75" style="9" customWidth="1"/>
    <col min="16079" max="16079" width="11.125" style="9" customWidth="1"/>
    <col min="16080" max="16080" width="10.125" style="9" customWidth="1"/>
    <col min="16081" max="16081" width="10.625" style="9" customWidth="1"/>
    <col min="16082" max="16083" width="10.375" style="9" customWidth="1"/>
    <col min="16084" max="16085" width="9.125" style="9" customWidth="1"/>
    <col min="16086" max="16086" width="7.75" style="9" customWidth="1"/>
    <col min="16087" max="16087" width="9.125" style="9" customWidth="1"/>
    <col min="16088" max="16089" width="7.5" style="9" customWidth="1"/>
    <col min="16090" max="16090" width="8.125" style="9" customWidth="1"/>
    <col min="16091" max="16091" width="7.25" style="9" customWidth="1"/>
    <col min="16092" max="16092" width="12.5" style="9" customWidth="1"/>
    <col min="16093" max="16384" width="8.75" style="9"/>
  </cols>
  <sheetData>
    <row r="1" s="1" customFormat="1" ht="24.95" customHeight="1" spans="1:6">
      <c r="A1" s="10" t="s">
        <v>0</v>
      </c>
      <c r="B1" s="10"/>
      <c r="C1" s="10"/>
      <c r="D1" s="10"/>
      <c r="E1" s="10"/>
      <c r="F1" s="10"/>
    </row>
    <row r="2" ht="15" customHeight="1" spans="3:3">
      <c r="C2" s="11"/>
    </row>
    <row r="3" s="2" customFormat="1" ht="21" customHeight="1" spans="1:18">
      <c r="A3" s="12" t="s">
        <v>1</v>
      </c>
      <c r="B3" s="13" t="s">
        <v>2</v>
      </c>
      <c r="C3" s="14" t="s">
        <v>3</v>
      </c>
      <c r="D3" s="15" t="s">
        <v>4</v>
      </c>
      <c r="E3" s="15" t="s">
        <v>5</v>
      </c>
      <c r="F3" s="15" t="s">
        <v>6</v>
      </c>
      <c r="I3" s="26" t="s">
        <v>7</v>
      </c>
      <c r="J3" s="11" t="s">
        <v>8</v>
      </c>
      <c r="K3" s="11" t="s">
        <v>9</v>
      </c>
      <c r="L3" s="11" t="s">
        <v>10</v>
      </c>
      <c r="M3" s="26" t="s">
        <v>11</v>
      </c>
      <c r="N3" s="11" t="s">
        <v>12</v>
      </c>
      <c r="O3" s="11" t="s">
        <v>13</v>
      </c>
      <c r="P3" s="11" t="s">
        <v>14</v>
      </c>
      <c r="Q3" s="11" t="s">
        <v>15</v>
      </c>
      <c r="R3" s="11" t="s">
        <v>16</v>
      </c>
    </row>
    <row r="4" s="2" customFormat="1" ht="30.75" customHeight="1" spans="1:18">
      <c r="A4" s="12" t="s">
        <v>17</v>
      </c>
      <c r="B4" s="13" t="s">
        <v>18</v>
      </c>
      <c r="C4" s="14"/>
      <c r="D4" s="15"/>
      <c r="E4" s="15"/>
      <c r="F4" s="15"/>
      <c r="I4" s="26"/>
      <c r="J4" s="11"/>
      <c r="K4" s="11"/>
      <c r="L4" s="11"/>
      <c r="M4" s="26"/>
      <c r="N4" s="11"/>
      <c r="O4" s="11"/>
      <c r="P4" s="11"/>
      <c r="Q4" s="11"/>
      <c r="R4" s="11"/>
    </row>
    <row r="5" s="3" customFormat="1" ht="24.95" customHeight="1" spans="1:6">
      <c r="A5" s="12" t="s">
        <v>19</v>
      </c>
      <c r="B5" s="13" t="s">
        <v>20</v>
      </c>
      <c r="C5" s="14"/>
      <c r="D5" s="15"/>
      <c r="E5" s="15"/>
      <c r="F5" s="15"/>
    </row>
    <row r="6" s="3" customFormat="1" ht="24.95" customHeight="1" spans="1:6">
      <c r="A6" s="12" t="s">
        <v>21</v>
      </c>
      <c r="B6" s="13" t="s">
        <v>22</v>
      </c>
      <c r="C6" s="14"/>
      <c r="D6" s="15"/>
      <c r="E6" s="15"/>
      <c r="F6" s="15"/>
    </row>
    <row r="7" ht="24.95" customHeight="1" spans="1:6">
      <c r="A7" s="16" t="s">
        <v>23</v>
      </c>
      <c r="B7" s="17" t="s">
        <v>24</v>
      </c>
      <c r="C7" s="18" t="s">
        <v>25</v>
      </c>
      <c r="D7" s="19">
        <f>(D9+D10)*0.34</f>
        <v>360.4</v>
      </c>
      <c r="E7" s="19"/>
      <c r="F7" s="19"/>
    </row>
    <row r="8" ht="24.95" customHeight="1" spans="1:20">
      <c r="A8" s="16" t="s">
        <v>26</v>
      </c>
      <c r="B8" s="17" t="s">
        <v>27</v>
      </c>
      <c r="C8" s="18" t="s">
        <v>25</v>
      </c>
      <c r="D8" s="19">
        <f>D7*0.95</f>
        <v>342.38</v>
      </c>
      <c r="E8" s="19"/>
      <c r="F8" s="19"/>
      <c r="T8" s="27"/>
    </row>
    <row r="9" ht="24.95" customHeight="1" spans="1:6">
      <c r="A9" s="16" t="s">
        <v>28</v>
      </c>
      <c r="B9" s="17" t="s">
        <v>29</v>
      </c>
      <c r="C9" s="18" t="s">
        <v>30</v>
      </c>
      <c r="D9" s="19">
        <v>120</v>
      </c>
      <c r="E9" s="19"/>
      <c r="F9" s="19"/>
    </row>
    <row r="10" s="3" customFormat="1" ht="24.95" customHeight="1" spans="1:6">
      <c r="A10" s="16" t="s">
        <v>31</v>
      </c>
      <c r="B10" s="17" t="s">
        <v>32</v>
      </c>
      <c r="C10" s="18" t="s">
        <v>30</v>
      </c>
      <c r="D10" s="19">
        <f>100+120+330+390</f>
        <v>940</v>
      </c>
      <c r="E10" s="19"/>
      <c r="F10" s="19"/>
    </row>
    <row r="11" ht="24.95" customHeight="1" spans="1:20">
      <c r="A11" s="16" t="s">
        <v>33</v>
      </c>
      <c r="B11" s="17" t="s">
        <v>34</v>
      </c>
      <c r="C11" s="18" t="s">
        <v>30</v>
      </c>
      <c r="D11" s="19">
        <v>140</v>
      </c>
      <c r="E11" s="19"/>
      <c r="F11" s="19"/>
      <c r="T11" s="27"/>
    </row>
    <row r="12" ht="24.95" customHeight="1" spans="1:6">
      <c r="A12" s="16" t="s">
        <v>35</v>
      </c>
      <c r="B12" s="20" t="s">
        <v>36</v>
      </c>
      <c r="C12" s="18" t="s">
        <v>37</v>
      </c>
      <c r="D12" s="19">
        <v>10</v>
      </c>
      <c r="E12" s="19"/>
      <c r="F12" s="19"/>
    </row>
    <row r="13" s="3" customFormat="1" ht="24.95" customHeight="1" spans="1:6">
      <c r="A13" s="16" t="s">
        <v>38</v>
      </c>
      <c r="B13" s="21" t="s">
        <v>39</v>
      </c>
      <c r="C13" s="19" t="s">
        <v>40</v>
      </c>
      <c r="D13" s="19">
        <v>1</v>
      </c>
      <c r="E13" s="19"/>
      <c r="F13" s="19"/>
    </row>
    <row r="14" ht="24.95" customHeight="1" spans="1:6">
      <c r="A14" s="16" t="s">
        <v>41</v>
      </c>
      <c r="B14" s="22" t="s">
        <v>42</v>
      </c>
      <c r="C14" s="16" t="s">
        <v>43</v>
      </c>
      <c r="D14" s="23">
        <f>2.5*(8.5^2+6^2+(8.5^2*6^2)^0.5)/3</f>
        <v>132.708333333333</v>
      </c>
      <c r="E14" s="23"/>
      <c r="F14" s="23"/>
    </row>
    <row r="15" ht="24.95" customHeight="1" spans="1:6">
      <c r="A15" s="16" t="s">
        <v>44</v>
      </c>
      <c r="B15" s="22" t="s">
        <v>45</v>
      </c>
      <c r="C15" s="16" t="s">
        <v>43</v>
      </c>
      <c r="D15" s="23">
        <f>D14-4*4*2.5</f>
        <v>92.7083333333333</v>
      </c>
      <c r="E15" s="23"/>
      <c r="F15" s="23"/>
    </row>
    <row r="16" ht="24.95" customHeight="1" spans="1:6">
      <c r="A16" s="16" t="s">
        <v>46</v>
      </c>
      <c r="B16" s="22" t="s">
        <v>47</v>
      </c>
      <c r="C16" s="16" t="s">
        <v>43</v>
      </c>
      <c r="D16" s="23">
        <f>4*2.1*0.25*2+3.5*2.1*0.25*2+0.35*0.25*4</f>
        <v>8.225</v>
      </c>
      <c r="E16" s="23"/>
      <c r="F16" s="23"/>
    </row>
    <row r="17" ht="24.95" customHeight="1" spans="1:6">
      <c r="A17" s="16" t="s">
        <v>48</v>
      </c>
      <c r="B17" s="22" t="s">
        <v>49</v>
      </c>
      <c r="C17" s="16" t="s">
        <v>43</v>
      </c>
      <c r="D17" s="23">
        <f>4*4*0.25+4*4*0.15</f>
        <v>6.4</v>
      </c>
      <c r="E17" s="23"/>
      <c r="F17" s="23"/>
    </row>
    <row r="18" ht="24.95" customHeight="1" spans="1:6">
      <c r="A18" s="16" t="s">
        <v>50</v>
      </c>
      <c r="B18" s="22" t="s">
        <v>51</v>
      </c>
      <c r="C18" s="16" t="s">
        <v>52</v>
      </c>
      <c r="D18" s="23">
        <f>4*2.5*4+3.5*2.1*4+3.5*3.5</f>
        <v>81.65</v>
      </c>
      <c r="E18" s="23"/>
      <c r="F18" s="23"/>
    </row>
    <row r="19" ht="24.95" customHeight="1" spans="1:6">
      <c r="A19" s="16" t="s">
        <v>53</v>
      </c>
      <c r="B19" s="22" t="s">
        <v>54</v>
      </c>
      <c r="C19" s="19" t="s">
        <v>25</v>
      </c>
      <c r="D19" s="19">
        <f>4*4*2.5</f>
        <v>40</v>
      </c>
      <c r="E19" s="19"/>
      <c r="F19" s="23"/>
    </row>
    <row r="20" ht="24.95" customHeight="1" spans="1:6">
      <c r="A20" s="16" t="s">
        <v>55</v>
      </c>
      <c r="B20" s="22" t="s">
        <v>56</v>
      </c>
      <c r="C20" s="16" t="s">
        <v>30</v>
      </c>
      <c r="D20" s="23">
        <v>2</v>
      </c>
      <c r="E20" s="23"/>
      <c r="F20" s="23"/>
    </row>
    <row r="21" ht="24.95" customHeight="1" spans="1:6">
      <c r="A21" s="16" t="s">
        <v>57</v>
      </c>
      <c r="B21" s="22" t="s">
        <v>58</v>
      </c>
      <c r="C21" s="16" t="s">
        <v>59</v>
      </c>
      <c r="D21" s="23">
        <v>1</v>
      </c>
      <c r="E21" s="23"/>
      <c r="F21" s="23"/>
    </row>
    <row r="22" ht="24.95" customHeight="1" spans="1:6">
      <c r="A22" s="16" t="s">
        <v>60</v>
      </c>
      <c r="B22" s="22" t="s">
        <v>61</v>
      </c>
      <c r="C22" s="16" t="s">
        <v>62</v>
      </c>
      <c r="D22" s="23">
        <v>1.062</v>
      </c>
      <c r="E22" s="23"/>
      <c r="F22" s="23"/>
    </row>
    <row r="23" ht="24.95" customHeight="1" spans="1:6">
      <c r="A23" s="16" t="s">
        <v>63</v>
      </c>
      <c r="B23" s="22" t="s">
        <v>64</v>
      </c>
      <c r="C23" s="16" t="s">
        <v>30</v>
      </c>
      <c r="D23" s="23">
        <f>4*5*0.3</f>
        <v>6</v>
      </c>
      <c r="E23" s="23"/>
      <c r="F23" s="23"/>
    </row>
    <row r="24" ht="24.95" customHeight="1" spans="1:6">
      <c r="A24" s="16" t="s">
        <v>65</v>
      </c>
      <c r="B24" s="22" t="s">
        <v>66</v>
      </c>
      <c r="C24" s="16" t="s">
        <v>52</v>
      </c>
      <c r="D24" s="23">
        <f>4*5*0.4*0.4</f>
        <v>3.2</v>
      </c>
      <c r="E24" s="23"/>
      <c r="F24" s="23"/>
    </row>
    <row r="25" ht="24.95" customHeight="1" spans="1:6">
      <c r="A25" s="12" t="s">
        <v>67</v>
      </c>
      <c r="B25" s="13" t="s">
        <v>68</v>
      </c>
      <c r="C25" s="14"/>
      <c r="D25" s="15"/>
      <c r="E25" s="15"/>
      <c r="F25" s="15"/>
    </row>
    <row r="26" ht="24.95" customHeight="1" spans="1:6">
      <c r="A26" s="16" t="s">
        <v>23</v>
      </c>
      <c r="B26" s="17" t="s">
        <v>69</v>
      </c>
      <c r="C26" s="18" t="s">
        <v>70</v>
      </c>
      <c r="D26" s="19">
        <v>1</v>
      </c>
      <c r="E26" s="19"/>
      <c r="F26" s="19"/>
    </row>
    <row r="27" s="3" customFormat="1" ht="24.95" customHeight="1" spans="1:6">
      <c r="A27" s="16" t="s">
        <v>26</v>
      </c>
      <c r="B27" s="17" t="s">
        <v>71</v>
      </c>
      <c r="C27" s="18" t="s">
        <v>30</v>
      </c>
      <c r="D27" s="19">
        <v>100</v>
      </c>
      <c r="E27" s="19"/>
      <c r="F27" s="19"/>
    </row>
    <row r="28" s="3" customFormat="1" ht="24.95" customHeight="1" spans="1:6">
      <c r="A28" s="16" t="s">
        <v>28</v>
      </c>
      <c r="B28" s="17" t="s">
        <v>72</v>
      </c>
      <c r="C28" s="18" t="s">
        <v>73</v>
      </c>
      <c r="D28" s="19">
        <v>1</v>
      </c>
      <c r="E28" s="19"/>
      <c r="F28" s="19"/>
    </row>
    <row r="29" ht="24.95" customHeight="1" spans="1:6">
      <c r="A29" s="16" t="s">
        <v>31</v>
      </c>
      <c r="B29" s="17" t="s">
        <v>74</v>
      </c>
      <c r="C29" s="18" t="s">
        <v>75</v>
      </c>
      <c r="D29" s="19">
        <v>1</v>
      </c>
      <c r="E29" s="19"/>
      <c r="F29" s="19"/>
    </row>
    <row r="30" ht="24.95" customHeight="1" spans="1:6">
      <c r="A30" s="16" t="s">
        <v>33</v>
      </c>
      <c r="B30" s="17" t="s">
        <v>76</v>
      </c>
      <c r="C30" s="18" t="s">
        <v>77</v>
      </c>
      <c r="D30" s="19">
        <f>4*3</f>
        <v>12</v>
      </c>
      <c r="E30" s="19"/>
      <c r="F30" s="19"/>
    </row>
    <row r="31" ht="24.95" customHeight="1" spans="1:6">
      <c r="A31" s="16" t="s">
        <v>35</v>
      </c>
      <c r="B31" s="17" t="s">
        <v>78</v>
      </c>
      <c r="C31" s="18" t="s">
        <v>25</v>
      </c>
      <c r="D31" s="19">
        <f>4.1*3.2*0.18</f>
        <v>2.3616</v>
      </c>
      <c r="E31" s="19"/>
      <c r="F31" s="19"/>
    </row>
    <row r="32" ht="24.95" customHeight="1" spans="1:6">
      <c r="A32" s="16" t="s">
        <v>38</v>
      </c>
      <c r="B32" s="17" t="s">
        <v>79</v>
      </c>
      <c r="C32" s="18" t="s">
        <v>80</v>
      </c>
      <c r="D32" s="19">
        <v>1</v>
      </c>
      <c r="E32" s="19"/>
      <c r="F32" s="19"/>
    </row>
    <row r="33" ht="24.95" customHeight="1" spans="1:42">
      <c r="A33" s="16" t="s">
        <v>81</v>
      </c>
      <c r="B33" s="17" t="s">
        <v>82</v>
      </c>
      <c r="C33" s="18" t="s">
        <v>73</v>
      </c>
      <c r="D33" s="19">
        <v>1</v>
      </c>
      <c r="E33" s="19"/>
      <c r="F33" s="19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9"/>
      <c r="AO33" s="29"/>
      <c r="AP33" s="29"/>
    </row>
    <row r="34" ht="24.95" customHeight="1" spans="1:42">
      <c r="A34" s="16" t="s">
        <v>83</v>
      </c>
      <c r="B34" s="17" t="s">
        <v>84</v>
      </c>
      <c r="C34" s="18" t="s">
        <v>80</v>
      </c>
      <c r="D34" s="19">
        <v>1</v>
      </c>
      <c r="E34" s="19"/>
      <c r="F34" s="19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9"/>
      <c r="AO34" s="29"/>
      <c r="AP34" s="29"/>
    </row>
    <row r="35" ht="24.95" customHeight="1" spans="1:42">
      <c r="A35" s="16" t="s">
        <v>85</v>
      </c>
      <c r="B35" s="17" t="s">
        <v>86</v>
      </c>
      <c r="C35" s="18" t="s">
        <v>73</v>
      </c>
      <c r="D35" s="19">
        <v>2</v>
      </c>
      <c r="E35" s="19"/>
      <c r="F35" s="19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9"/>
      <c r="AO35" s="29"/>
      <c r="AP35" s="29"/>
    </row>
    <row r="36" ht="24.95" customHeight="1" spans="1:6">
      <c r="A36" s="12" t="s">
        <v>87</v>
      </c>
      <c r="B36" s="13" t="s">
        <v>88</v>
      </c>
      <c r="C36" s="14"/>
      <c r="D36" s="15"/>
      <c r="E36" s="15"/>
      <c r="F36" s="15"/>
    </row>
    <row r="37" ht="24.95" customHeight="1" spans="1:6">
      <c r="A37" s="16" t="s">
        <v>23</v>
      </c>
      <c r="B37" s="17" t="s">
        <v>79</v>
      </c>
      <c r="C37" s="24" t="s">
        <v>80</v>
      </c>
      <c r="D37" s="24">
        <v>1</v>
      </c>
      <c r="E37" s="25"/>
      <c r="F37" s="19"/>
    </row>
    <row r="38" ht="24.95" customHeight="1" spans="1:42">
      <c r="A38" s="16" t="s">
        <v>81</v>
      </c>
      <c r="B38" s="17" t="s">
        <v>82</v>
      </c>
      <c r="C38" s="18" t="s">
        <v>73</v>
      </c>
      <c r="D38" s="19">
        <v>1</v>
      </c>
      <c r="E38" s="19"/>
      <c r="F38" s="19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9"/>
      <c r="AO38" s="29"/>
      <c r="AP38" s="29"/>
    </row>
    <row r="39" ht="24.95" customHeight="1" spans="1:42">
      <c r="A39" s="16" t="s">
        <v>83</v>
      </c>
      <c r="B39" s="17" t="s">
        <v>84</v>
      </c>
      <c r="C39" s="18" t="s">
        <v>80</v>
      </c>
      <c r="D39" s="19">
        <v>1</v>
      </c>
      <c r="E39" s="19"/>
      <c r="F39" s="19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9"/>
      <c r="AO39" s="29"/>
      <c r="AP39" s="29"/>
    </row>
    <row r="40" ht="24.95" customHeight="1" spans="1:42">
      <c r="A40" s="16" t="s">
        <v>85</v>
      </c>
      <c r="B40" s="17" t="s">
        <v>86</v>
      </c>
      <c r="C40" s="18" t="s">
        <v>73</v>
      </c>
      <c r="D40" s="19">
        <v>2</v>
      </c>
      <c r="E40" s="19"/>
      <c r="F40" s="19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9"/>
      <c r="AO40" s="29"/>
      <c r="AP40" s="29"/>
    </row>
    <row r="41" ht="24.95" customHeight="1" spans="1:6">
      <c r="A41" s="12" t="s">
        <v>89</v>
      </c>
      <c r="B41" s="13" t="s">
        <v>90</v>
      </c>
      <c r="C41" s="14"/>
      <c r="D41" s="15"/>
      <c r="E41" s="15"/>
      <c r="F41" s="15"/>
    </row>
    <row r="42" ht="24.95" customHeight="1" spans="1:6">
      <c r="A42" s="16" t="s">
        <v>23</v>
      </c>
      <c r="B42" s="17" t="s">
        <v>79</v>
      </c>
      <c r="C42" s="24" t="s">
        <v>80</v>
      </c>
      <c r="D42" s="24">
        <v>1</v>
      </c>
      <c r="E42" s="25"/>
      <c r="F42" s="19"/>
    </row>
    <row r="43" ht="24.95" customHeight="1" spans="1:42">
      <c r="A43" s="16" t="s">
        <v>81</v>
      </c>
      <c r="B43" s="17" t="s">
        <v>82</v>
      </c>
      <c r="C43" s="18" t="s">
        <v>73</v>
      </c>
      <c r="D43" s="19">
        <v>1</v>
      </c>
      <c r="E43" s="19"/>
      <c r="F43" s="19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9"/>
      <c r="AO43" s="29"/>
      <c r="AP43" s="29"/>
    </row>
    <row r="44" ht="24.95" customHeight="1" spans="1:42">
      <c r="A44" s="16" t="s">
        <v>83</v>
      </c>
      <c r="B44" s="17" t="s">
        <v>84</v>
      </c>
      <c r="C44" s="18" t="s">
        <v>80</v>
      </c>
      <c r="D44" s="19">
        <v>1</v>
      </c>
      <c r="E44" s="19"/>
      <c r="F44" s="19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9"/>
      <c r="AO44" s="29"/>
      <c r="AP44" s="29"/>
    </row>
    <row r="45" ht="24.95" customHeight="1" spans="1:42">
      <c r="A45" s="16" t="s">
        <v>85</v>
      </c>
      <c r="B45" s="17" t="s">
        <v>86</v>
      </c>
      <c r="C45" s="18" t="s">
        <v>73</v>
      </c>
      <c r="D45" s="19">
        <v>2</v>
      </c>
      <c r="E45" s="19"/>
      <c r="F45" s="19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9"/>
      <c r="AO45" s="29"/>
      <c r="AP45" s="29"/>
    </row>
    <row r="46" s="3" customFormat="1" ht="24.95" customHeight="1" spans="1:6">
      <c r="A46" s="12" t="s">
        <v>91</v>
      </c>
      <c r="B46" s="13" t="s">
        <v>92</v>
      </c>
      <c r="C46" s="14"/>
      <c r="D46" s="15"/>
      <c r="E46" s="15"/>
      <c r="F46" s="15"/>
    </row>
    <row r="47" ht="24.95" customHeight="1" spans="1:6">
      <c r="A47" s="16" t="s">
        <v>23</v>
      </c>
      <c r="B47" s="17" t="s">
        <v>79</v>
      </c>
      <c r="C47" s="24" t="s">
        <v>80</v>
      </c>
      <c r="D47" s="24">
        <v>1</v>
      </c>
      <c r="E47" s="25"/>
      <c r="F47" s="19"/>
    </row>
    <row r="48" ht="24.95" customHeight="1" spans="1:42">
      <c r="A48" s="16" t="s">
        <v>81</v>
      </c>
      <c r="B48" s="17" t="s">
        <v>82</v>
      </c>
      <c r="C48" s="18" t="s">
        <v>73</v>
      </c>
      <c r="D48" s="19">
        <v>1</v>
      </c>
      <c r="E48" s="19"/>
      <c r="F48" s="19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9"/>
      <c r="AO48" s="29"/>
      <c r="AP48" s="29"/>
    </row>
    <row r="49" ht="24.95" customHeight="1" spans="1:42">
      <c r="A49" s="16" t="s">
        <v>83</v>
      </c>
      <c r="B49" s="17" t="s">
        <v>84</v>
      </c>
      <c r="C49" s="18" t="s">
        <v>80</v>
      </c>
      <c r="D49" s="19">
        <v>1</v>
      </c>
      <c r="E49" s="19"/>
      <c r="F49" s="19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9"/>
      <c r="AO49" s="29"/>
      <c r="AP49" s="29"/>
    </row>
    <row r="50" ht="24.95" customHeight="1" spans="1:42">
      <c r="A50" s="16" t="s">
        <v>85</v>
      </c>
      <c r="B50" s="17" t="s">
        <v>86</v>
      </c>
      <c r="C50" s="18" t="s">
        <v>73</v>
      </c>
      <c r="D50" s="19">
        <v>2</v>
      </c>
      <c r="E50" s="19"/>
      <c r="F50" s="19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9"/>
      <c r="AO50" s="29"/>
      <c r="AP50" s="29"/>
    </row>
    <row r="51" ht="24.95" customHeight="1" spans="1:6">
      <c r="A51" s="12" t="s">
        <v>93</v>
      </c>
      <c r="B51" s="13" t="s">
        <v>94</v>
      </c>
      <c r="C51" s="24"/>
      <c r="D51" s="24"/>
      <c r="E51" s="25"/>
      <c r="F51" s="15"/>
    </row>
    <row r="52" s="4" customFormat="1" ht="24.95" customHeight="1" spans="1:6">
      <c r="A52" s="16" t="s">
        <v>23</v>
      </c>
      <c r="B52" s="17" t="s">
        <v>95</v>
      </c>
      <c r="C52" s="18" t="s">
        <v>59</v>
      </c>
      <c r="D52" s="24">
        <v>1</v>
      </c>
      <c r="E52" s="25"/>
      <c r="F52" s="19"/>
    </row>
    <row r="53" s="4" customFormat="1" ht="24.95" customHeight="1" spans="1:6">
      <c r="A53" s="16" t="s">
        <v>81</v>
      </c>
      <c r="B53" s="17" t="s">
        <v>96</v>
      </c>
      <c r="C53" s="18" t="s">
        <v>73</v>
      </c>
      <c r="D53" s="24">
        <v>1</v>
      </c>
      <c r="E53" s="25"/>
      <c r="F53" s="19"/>
    </row>
    <row r="54" s="4" customFormat="1" ht="24.95" customHeight="1" spans="1:6">
      <c r="A54" s="16" t="s">
        <v>83</v>
      </c>
      <c r="B54" s="17" t="s">
        <v>97</v>
      </c>
      <c r="C54" s="18" t="s">
        <v>73</v>
      </c>
      <c r="D54" s="24">
        <v>1</v>
      </c>
      <c r="E54" s="24"/>
      <c r="F54" s="19"/>
    </row>
    <row r="55" s="4" customFormat="1" ht="24.95" customHeight="1" spans="1:6">
      <c r="A55" s="16" t="s">
        <v>85</v>
      </c>
      <c r="B55" s="17" t="s">
        <v>98</v>
      </c>
      <c r="C55" s="18" t="s">
        <v>73</v>
      </c>
      <c r="D55" s="24">
        <v>1</v>
      </c>
      <c r="E55" s="25"/>
      <c r="F55" s="19"/>
    </row>
    <row r="56" s="4" customFormat="1" ht="24.95" customHeight="1" spans="1:6">
      <c r="A56" s="16" t="s">
        <v>99</v>
      </c>
      <c r="B56" s="17" t="s">
        <v>100</v>
      </c>
      <c r="C56" s="18" t="s">
        <v>73</v>
      </c>
      <c r="D56" s="24">
        <v>1</v>
      </c>
      <c r="E56" s="25"/>
      <c r="F56" s="19"/>
    </row>
    <row r="57" s="4" customFormat="1" ht="24.95" customHeight="1" spans="1:6">
      <c r="A57" s="16" t="s">
        <v>101</v>
      </c>
      <c r="B57" s="17" t="s">
        <v>102</v>
      </c>
      <c r="C57" s="18" t="s">
        <v>73</v>
      </c>
      <c r="D57" s="24">
        <v>1</v>
      </c>
      <c r="E57" s="25"/>
      <c r="F57" s="19"/>
    </row>
    <row r="58" s="4" customFormat="1" ht="24.95" customHeight="1" spans="1:6">
      <c r="A58" s="16" t="s">
        <v>103</v>
      </c>
      <c r="B58" s="17" t="s">
        <v>104</v>
      </c>
      <c r="C58" s="18" t="s">
        <v>59</v>
      </c>
      <c r="D58" s="24">
        <v>1</v>
      </c>
      <c r="E58" s="25"/>
      <c r="F58" s="19"/>
    </row>
    <row r="59" s="4" customFormat="1" ht="24.95" customHeight="1" spans="1:6">
      <c r="A59" s="16" t="s">
        <v>105</v>
      </c>
      <c r="B59" s="17" t="s">
        <v>106</v>
      </c>
      <c r="C59" s="18" t="s">
        <v>73</v>
      </c>
      <c r="D59" s="24">
        <v>1</v>
      </c>
      <c r="E59" s="25"/>
      <c r="F59" s="19"/>
    </row>
    <row r="60" s="4" customFormat="1" ht="24.95" customHeight="1" spans="1:6">
      <c r="A60" s="16" t="s">
        <v>107</v>
      </c>
      <c r="B60" s="17" t="s">
        <v>108</v>
      </c>
      <c r="C60" s="18" t="s">
        <v>30</v>
      </c>
      <c r="D60" s="24">
        <v>0.5</v>
      </c>
      <c r="E60" s="25"/>
      <c r="F60" s="19"/>
    </row>
    <row r="61" s="4" customFormat="1" ht="24.95" customHeight="1" spans="1:6">
      <c r="A61" s="16" t="s">
        <v>109</v>
      </c>
      <c r="B61" s="17" t="s">
        <v>110</v>
      </c>
      <c r="C61" s="18" t="s">
        <v>30</v>
      </c>
      <c r="D61" s="24">
        <v>5</v>
      </c>
      <c r="E61" s="25"/>
      <c r="F61" s="19"/>
    </row>
    <row r="62" s="4" customFormat="1" ht="24.95" customHeight="1" spans="1:6">
      <c r="A62" s="16" t="s">
        <v>111</v>
      </c>
      <c r="B62" s="17" t="s">
        <v>112</v>
      </c>
      <c r="C62" s="18" t="s">
        <v>30</v>
      </c>
      <c r="D62" s="24">
        <v>5</v>
      </c>
      <c r="E62" s="25"/>
      <c r="F62" s="19"/>
    </row>
    <row r="63" s="4" customFormat="1" ht="24.95" customHeight="1" spans="1:6">
      <c r="A63" s="16" t="s">
        <v>113</v>
      </c>
      <c r="B63" s="17" t="s">
        <v>114</v>
      </c>
      <c r="C63" s="18" t="s">
        <v>115</v>
      </c>
      <c r="D63" s="24">
        <v>2</v>
      </c>
      <c r="E63" s="25"/>
      <c r="F63" s="19"/>
    </row>
    <row r="64" s="4" customFormat="1" ht="24.95" customHeight="1" spans="1:6">
      <c r="A64" s="16" t="s">
        <v>116</v>
      </c>
      <c r="B64" s="17" t="s">
        <v>117</v>
      </c>
      <c r="C64" s="18" t="s">
        <v>59</v>
      </c>
      <c r="D64" s="24">
        <v>8</v>
      </c>
      <c r="E64" s="25"/>
      <c r="F64" s="19"/>
    </row>
    <row r="65" s="4" customFormat="1" ht="24.95" customHeight="1" spans="1:6">
      <c r="A65" s="16" t="s">
        <v>118</v>
      </c>
      <c r="B65" s="17" t="s">
        <v>119</v>
      </c>
      <c r="C65" s="18" t="s">
        <v>25</v>
      </c>
      <c r="D65" s="24">
        <v>0.13</v>
      </c>
      <c r="E65" s="25"/>
      <c r="F65" s="19"/>
    </row>
    <row r="66" s="4" customFormat="1" ht="24.95" customHeight="1" spans="1:6">
      <c r="A66" s="16" t="s">
        <v>120</v>
      </c>
      <c r="B66" s="17" t="s">
        <v>121</v>
      </c>
      <c r="C66" s="18" t="s">
        <v>73</v>
      </c>
      <c r="D66" s="24">
        <v>2</v>
      </c>
      <c r="E66" s="25"/>
      <c r="F66" s="19"/>
    </row>
    <row r="67" ht="24.95" customHeight="1" spans="1:6">
      <c r="A67" s="12" t="s">
        <v>122</v>
      </c>
      <c r="B67" s="13" t="s">
        <v>123</v>
      </c>
      <c r="C67" s="24"/>
      <c r="D67" s="24"/>
      <c r="E67" s="25"/>
      <c r="F67" s="15"/>
    </row>
    <row r="68" s="4" customFormat="1" ht="24.95" customHeight="1" spans="1:6">
      <c r="A68" s="16" t="s">
        <v>23</v>
      </c>
      <c r="B68" s="17" t="s">
        <v>95</v>
      </c>
      <c r="C68" s="18" t="s">
        <v>59</v>
      </c>
      <c r="D68" s="24">
        <v>1</v>
      </c>
      <c r="E68" s="25"/>
      <c r="F68" s="19"/>
    </row>
    <row r="69" s="4" customFormat="1" ht="24.95" customHeight="1" spans="1:6">
      <c r="A69" s="16" t="s">
        <v>81</v>
      </c>
      <c r="B69" s="17" t="s">
        <v>96</v>
      </c>
      <c r="C69" s="18" t="s">
        <v>73</v>
      </c>
      <c r="D69" s="24">
        <v>1</v>
      </c>
      <c r="E69" s="25"/>
      <c r="F69" s="19"/>
    </row>
    <row r="70" s="4" customFormat="1" ht="24.95" customHeight="1" spans="1:6">
      <c r="A70" s="16" t="s">
        <v>83</v>
      </c>
      <c r="B70" s="17" t="s">
        <v>97</v>
      </c>
      <c r="C70" s="18" t="s">
        <v>73</v>
      </c>
      <c r="D70" s="24">
        <v>1</v>
      </c>
      <c r="E70" s="24"/>
      <c r="F70" s="19"/>
    </row>
    <row r="71" s="4" customFormat="1" ht="24.95" customHeight="1" spans="1:6">
      <c r="A71" s="16" t="s">
        <v>85</v>
      </c>
      <c r="B71" s="17" t="s">
        <v>98</v>
      </c>
      <c r="C71" s="18" t="s">
        <v>73</v>
      </c>
      <c r="D71" s="24">
        <v>1</v>
      </c>
      <c r="E71" s="25"/>
      <c r="F71" s="19"/>
    </row>
    <row r="72" s="4" customFormat="1" ht="24.95" customHeight="1" spans="1:6">
      <c r="A72" s="16" t="s">
        <v>99</v>
      </c>
      <c r="B72" s="17" t="s">
        <v>100</v>
      </c>
      <c r="C72" s="18" t="s">
        <v>73</v>
      </c>
      <c r="D72" s="24">
        <v>1</v>
      </c>
      <c r="E72" s="25"/>
      <c r="F72" s="19"/>
    </row>
    <row r="73" s="4" customFormat="1" ht="24.95" customHeight="1" spans="1:6">
      <c r="A73" s="16" t="s">
        <v>101</v>
      </c>
      <c r="B73" s="17" t="s">
        <v>102</v>
      </c>
      <c r="C73" s="18" t="s">
        <v>73</v>
      </c>
      <c r="D73" s="24">
        <v>1</v>
      </c>
      <c r="E73" s="25"/>
      <c r="F73" s="19"/>
    </row>
    <row r="74" s="4" customFormat="1" ht="24.95" customHeight="1" spans="1:6">
      <c r="A74" s="16" t="s">
        <v>103</v>
      </c>
      <c r="B74" s="17" t="s">
        <v>104</v>
      </c>
      <c r="C74" s="18" t="s">
        <v>59</v>
      </c>
      <c r="D74" s="24">
        <v>1</v>
      </c>
      <c r="E74" s="25"/>
      <c r="F74" s="19"/>
    </row>
    <row r="75" s="4" customFormat="1" ht="24.95" customHeight="1" spans="1:6">
      <c r="A75" s="16" t="s">
        <v>105</v>
      </c>
      <c r="B75" s="17" t="s">
        <v>106</v>
      </c>
      <c r="C75" s="18" t="s">
        <v>73</v>
      </c>
      <c r="D75" s="24">
        <v>1</v>
      </c>
      <c r="E75" s="25"/>
      <c r="F75" s="19"/>
    </row>
    <row r="76" s="4" customFormat="1" ht="24.95" customHeight="1" spans="1:6">
      <c r="A76" s="16" t="s">
        <v>107</v>
      </c>
      <c r="B76" s="17" t="s">
        <v>108</v>
      </c>
      <c r="C76" s="18" t="s">
        <v>30</v>
      </c>
      <c r="D76" s="24">
        <v>0.5</v>
      </c>
      <c r="E76" s="25"/>
      <c r="F76" s="19"/>
    </row>
    <row r="77" s="4" customFormat="1" ht="24.95" customHeight="1" spans="1:6">
      <c r="A77" s="16" t="s">
        <v>109</v>
      </c>
      <c r="B77" s="17" t="s">
        <v>110</v>
      </c>
      <c r="C77" s="18" t="s">
        <v>30</v>
      </c>
      <c r="D77" s="24">
        <v>5</v>
      </c>
      <c r="E77" s="25"/>
      <c r="F77" s="19"/>
    </row>
    <row r="78" s="4" customFormat="1" ht="24.95" customHeight="1" spans="1:6">
      <c r="A78" s="16" t="s">
        <v>111</v>
      </c>
      <c r="B78" s="17" t="s">
        <v>112</v>
      </c>
      <c r="C78" s="18" t="s">
        <v>30</v>
      </c>
      <c r="D78" s="24">
        <v>5</v>
      </c>
      <c r="E78" s="25"/>
      <c r="F78" s="19"/>
    </row>
    <row r="79" s="4" customFormat="1" ht="24.95" customHeight="1" spans="1:6">
      <c r="A79" s="16" t="s">
        <v>113</v>
      </c>
      <c r="B79" s="17" t="s">
        <v>114</v>
      </c>
      <c r="C79" s="18" t="s">
        <v>115</v>
      </c>
      <c r="D79" s="24">
        <v>2</v>
      </c>
      <c r="E79" s="25"/>
      <c r="F79" s="19"/>
    </row>
    <row r="80" s="4" customFormat="1" ht="24.95" customHeight="1" spans="1:6">
      <c r="A80" s="16" t="s">
        <v>116</v>
      </c>
      <c r="B80" s="17" t="s">
        <v>117</v>
      </c>
      <c r="C80" s="18" t="s">
        <v>59</v>
      </c>
      <c r="D80" s="24">
        <v>8</v>
      </c>
      <c r="E80" s="25"/>
      <c r="F80" s="19"/>
    </row>
    <row r="81" s="4" customFormat="1" ht="24.95" customHeight="1" spans="1:6">
      <c r="A81" s="16" t="s">
        <v>118</v>
      </c>
      <c r="B81" s="17" t="s">
        <v>119</v>
      </c>
      <c r="C81" s="18" t="s">
        <v>25</v>
      </c>
      <c r="D81" s="24">
        <v>0.13</v>
      </c>
      <c r="E81" s="25"/>
      <c r="F81" s="19"/>
    </row>
    <row r="82" s="4" customFormat="1" ht="24.95" customHeight="1" spans="1:6">
      <c r="A82" s="16" t="s">
        <v>120</v>
      </c>
      <c r="B82" s="17" t="s">
        <v>121</v>
      </c>
      <c r="C82" s="18" t="s">
        <v>73</v>
      </c>
      <c r="D82" s="24">
        <v>2</v>
      </c>
      <c r="E82" s="25"/>
      <c r="F82" s="19"/>
    </row>
    <row r="83" s="3" customFormat="1" ht="24.95" customHeight="1" spans="1:6">
      <c r="A83" s="12" t="s">
        <v>124</v>
      </c>
      <c r="B83" s="13" t="s">
        <v>125</v>
      </c>
      <c r="C83" s="14"/>
      <c r="D83" s="15"/>
      <c r="E83" s="15"/>
      <c r="F83" s="15"/>
    </row>
    <row r="84" ht="24.95" customHeight="1" spans="1:6">
      <c r="A84" s="12" t="s">
        <v>21</v>
      </c>
      <c r="B84" s="13" t="s">
        <v>126</v>
      </c>
      <c r="C84" s="24"/>
      <c r="D84" s="24"/>
      <c r="E84" s="25"/>
      <c r="F84" s="15"/>
    </row>
    <row r="85" s="3" customFormat="1" ht="24.95" customHeight="1" spans="1:6">
      <c r="A85" s="16" t="s">
        <v>23</v>
      </c>
      <c r="B85" s="17" t="s">
        <v>72</v>
      </c>
      <c r="C85" s="18" t="s">
        <v>73</v>
      </c>
      <c r="D85" s="19">
        <v>1</v>
      </c>
      <c r="E85" s="19"/>
      <c r="F85" s="19"/>
    </row>
    <row r="86" ht="24.95" customHeight="1" spans="1:6">
      <c r="A86" s="16" t="s">
        <v>26</v>
      </c>
      <c r="B86" s="17" t="s">
        <v>79</v>
      </c>
      <c r="C86" s="18" t="s">
        <v>80</v>
      </c>
      <c r="D86" s="19">
        <v>1</v>
      </c>
      <c r="E86" s="19"/>
      <c r="F86" s="19"/>
    </row>
    <row r="87" ht="24.95" customHeight="1" spans="1:42">
      <c r="A87" s="16" t="s">
        <v>81</v>
      </c>
      <c r="B87" s="17" t="s">
        <v>82</v>
      </c>
      <c r="C87" s="18" t="s">
        <v>73</v>
      </c>
      <c r="D87" s="19">
        <v>1</v>
      </c>
      <c r="E87" s="19"/>
      <c r="F87" s="19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9"/>
      <c r="AO87" s="29"/>
      <c r="AP87" s="29"/>
    </row>
    <row r="88" ht="24.95" customHeight="1" spans="1:42">
      <c r="A88" s="16" t="s">
        <v>83</v>
      </c>
      <c r="B88" s="17" t="s">
        <v>84</v>
      </c>
      <c r="C88" s="18" t="s">
        <v>80</v>
      </c>
      <c r="D88" s="19">
        <v>1</v>
      </c>
      <c r="E88" s="19"/>
      <c r="F88" s="19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9"/>
      <c r="AO88" s="29"/>
      <c r="AP88" s="29"/>
    </row>
    <row r="89" ht="24.95" customHeight="1" spans="1:42">
      <c r="A89" s="16" t="s">
        <v>85</v>
      </c>
      <c r="B89" s="17" t="s">
        <v>86</v>
      </c>
      <c r="C89" s="18" t="s">
        <v>73</v>
      </c>
      <c r="D89" s="19">
        <v>2</v>
      </c>
      <c r="E89" s="19"/>
      <c r="F89" s="19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9"/>
      <c r="AO89" s="29"/>
      <c r="AP89" s="29"/>
    </row>
    <row r="90" ht="24.95" customHeight="1" spans="1:6">
      <c r="A90" s="16" t="s">
        <v>28</v>
      </c>
      <c r="B90" s="17" t="s">
        <v>127</v>
      </c>
      <c r="C90" s="18" t="s">
        <v>80</v>
      </c>
      <c r="D90" s="19">
        <v>1</v>
      </c>
      <c r="E90" s="19"/>
      <c r="F90" s="19"/>
    </row>
    <row r="91" s="4" customFormat="1" ht="24.95" customHeight="1" spans="1:6">
      <c r="A91" s="16" t="s">
        <v>31</v>
      </c>
      <c r="B91" s="17" t="s">
        <v>95</v>
      </c>
      <c r="C91" s="18" t="s">
        <v>59</v>
      </c>
      <c r="D91" s="24">
        <v>1</v>
      </c>
      <c r="E91" s="25"/>
      <c r="F91" s="19"/>
    </row>
    <row r="92" s="4" customFormat="1" ht="24.95" customHeight="1" spans="1:6">
      <c r="A92" s="16" t="s">
        <v>81</v>
      </c>
      <c r="B92" s="17" t="s">
        <v>96</v>
      </c>
      <c r="C92" s="18" t="s">
        <v>73</v>
      </c>
      <c r="D92" s="24">
        <v>1</v>
      </c>
      <c r="E92" s="25"/>
      <c r="F92" s="19"/>
    </row>
    <row r="93" s="4" customFormat="1" ht="24.95" customHeight="1" spans="1:6">
      <c r="A93" s="16" t="s">
        <v>83</v>
      </c>
      <c r="B93" s="17" t="s">
        <v>97</v>
      </c>
      <c r="C93" s="18" t="s">
        <v>73</v>
      </c>
      <c r="D93" s="24">
        <v>1</v>
      </c>
      <c r="E93" s="24"/>
      <c r="F93" s="19"/>
    </row>
    <row r="94" s="4" customFormat="1" ht="24.95" customHeight="1" spans="1:6">
      <c r="A94" s="16" t="s">
        <v>85</v>
      </c>
      <c r="B94" s="17" t="s">
        <v>98</v>
      </c>
      <c r="C94" s="18" t="s">
        <v>73</v>
      </c>
      <c r="D94" s="24">
        <v>1</v>
      </c>
      <c r="E94" s="25"/>
      <c r="F94" s="19"/>
    </row>
    <row r="95" s="4" customFormat="1" ht="24.95" customHeight="1" spans="1:6">
      <c r="A95" s="16" t="s">
        <v>99</v>
      </c>
      <c r="B95" s="17" t="s">
        <v>100</v>
      </c>
      <c r="C95" s="18" t="s">
        <v>73</v>
      </c>
      <c r="D95" s="24">
        <v>1</v>
      </c>
      <c r="E95" s="25"/>
      <c r="F95" s="19"/>
    </row>
    <row r="96" s="4" customFormat="1" ht="24.95" customHeight="1" spans="1:6">
      <c r="A96" s="16" t="s">
        <v>101</v>
      </c>
      <c r="B96" s="17" t="s">
        <v>102</v>
      </c>
      <c r="C96" s="18" t="s">
        <v>73</v>
      </c>
      <c r="D96" s="24">
        <v>1</v>
      </c>
      <c r="E96" s="25"/>
      <c r="F96" s="19"/>
    </row>
    <row r="97" s="4" customFormat="1" ht="24.95" customHeight="1" spans="1:6">
      <c r="A97" s="16" t="s">
        <v>103</v>
      </c>
      <c r="B97" s="17" t="s">
        <v>104</v>
      </c>
      <c r="C97" s="18" t="s">
        <v>59</v>
      </c>
      <c r="D97" s="24">
        <v>1</v>
      </c>
      <c r="E97" s="25"/>
      <c r="F97" s="19"/>
    </row>
    <row r="98" s="4" customFormat="1" ht="24.95" customHeight="1" spans="1:6">
      <c r="A98" s="16" t="s">
        <v>105</v>
      </c>
      <c r="B98" s="17" t="s">
        <v>106</v>
      </c>
      <c r="C98" s="18" t="s">
        <v>73</v>
      </c>
      <c r="D98" s="24">
        <v>1</v>
      </c>
      <c r="E98" s="25"/>
      <c r="F98" s="19"/>
    </row>
    <row r="99" s="4" customFormat="1" ht="24.95" customHeight="1" spans="1:6">
      <c r="A99" s="16" t="s">
        <v>107</v>
      </c>
      <c r="B99" s="17" t="s">
        <v>108</v>
      </c>
      <c r="C99" s="18" t="s">
        <v>30</v>
      </c>
      <c r="D99" s="24">
        <v>0.5</v>
      </c>
      <c r="E99" s="25"/>
      <c r="F99" s="19"/>
    </row>
    <row r="100" s="4" customFormat="1" ht="24.95" customHeight="1" spans="1:6">
      <c r="A100" s="16" t="s">
        <v>109</v>
      </c>
      <c r="B100" s="17" t="s">
        <v>110</v>
      </c>
      <c r="C100" s="18" t="s">
        <v>30</v>
      </c>
      <c r="D100" s="24">
        <v>5</v>
      </c>
      <c r="E100" s="25"/>
      <c r="F100" s="19"/>
    </row>
    <row r="101" s="4" customFormat="1" ht="24.95" customHeight="1" spans="1:6">
      <c r="A101" s="16" t="s">
        <v>111</v>
      </c>
      <c r="B101" s="17" t="s">
        <v>112</v>
      </c>
      <c r="C101" s="18" t="s">
        <v>30</v>
      </c>
      <c r="D101" s="24">
        <v>5</v>
      </c>
      <c r="E101" s="25"/>
      <c r="F101" s="19"/>
    </row>
    <row r="102" s="4" customFormat="1" ht="24.95" customHeight="1" spans="1:6">
      <c r="A102" s="16" t="s">
        <v>113</v>
      </c>
      <c r="B102" s="17" t="s">
        <v>114</v>
      </c>
      <c r="C102" s="18" t="s">
        <v>115</v>
      </c>
      <c r="D102" s="24">
        <v>2</v>
      </c>
      <c r="E102" s="25"/>
      <c r="F102" s="19"/>
    </row>
    <row r="103" s="4" customFormat="1" ht="24.95" customHeight="1" spans="1:6">
      <c r="A103" s="16" t="s">
        <v>116</v>
      </c>
      <c r="B103" s="17" t="s">
        <v>117</v>
      </c>
      <c r="C103" s="18" t="s">
        <v>59</v>
      </c>
      <c r="D103" s="24">
        <v>8</v>
      </c>
      <c r="E103" s="25"/>
      <c r="F103" s="19"/>
    </row>
    <row r="104" s="4" customFormat="1" ht="24.95" customHeight="1" spans="1:6">
      <c r="A104" s="16" t="s">
        <v>118</v>
      </c>
      <c r="B104" s="17" t="s">
        <v>119</v>
      </c>
      <c r="C104" s="18" t="s">
        <v>25</v>
      </c>
      <c r="D104" s="24">
        <v>0.13</v>
      </c>
      <c r="E104" s="25"/>
      <c r="F104" s="19"/>
    </row>
    <row r="105" s="4" customFormat="1" ht="24.95" customHeight="1" spans="1:6">
      <c r="A105" s="16" t="s">
        <v>120</v>
      </c>
      <c r="B105" s="17" t="s">
        <v>121</v>
      </c>
      <c r="C105" s="18" t="s">
        <v>73</v>
      </c>
      <c r="D105" s="24">
        <v>2</v>
      </c>
      <c r="E105" s="25"/>
      <c r="F105" s="19"/>
    </row>
    <row r="106" s="3" customFormat="1" ht="24.95" customHeight="1" spans="1:6">
      <c r="A106" s="12" t="s">
        <v>67</v>
      </c>
      <c r="B106" s="13" t="s">
        <v>128</v>
      </c>
      <c r="C106" s="14"/>
      <c r="D106" s="15"/>
      <c r="E106" s="15"/>
      <c r="F106" s="15"/>
    </row>
    <row r="107" ht="24.95" customHeight="1" spans="1:6">
      <c r="A107" s="16" t="s">
        <v>23</v>
      </c>
      <c r="B107" s="17" t="s">
        <v>24</v>
      </c>
      <c r="C107" s="18" t="s">
        <v>25</v>
      </c>
      <c r="D107" s="19">
        <f>(D109)*0.34</f>
        <v>44.2</v>
      </c>
      <c r="E107" s="19"/>
      <c r="F107" s="19"/>
    </row>
    <row r="108" ht="24.95" customHeight="1" spans="1:20">
      <c r="A108" s="16" t="s">
        <v>26</v>
      </c>
      <c r="B108" s="17" t="s">
        <v>27</v>
      </c>
      <c r="C108" s="18" t="s">
        <v>25</v>
      </c>
      <c r="D108" s="19">
        <f>D107*0.95</f>
        <v>41.99</v>
      </c>
      <c r="E108" s="19"/>
      <c r="F108" s="19"/>
      <c r="T108" s="27"/>
    </row>
    <row r="109" s="3" customFormat="1" ht="24.95" customHeight="1" spans="1:6">
      <c r="A109" s="16" t="s">
        <v>28</v>
      </c>
      <c r="B109" s="17" t="s">
        <v>32</v>
      </c>
      <c r="C109" s="18" t="s">
        <v>30</v>
      </c>
      <c r="D109" s="19">
        <f>130</f>
        <v>130</v>
      </c>
      <c r="E109" s="19"/>
      <c r="F109" s="19"/>
    </row>
    <row r="110" ht="24.95" customHeight="1" spans="1:6">
      <c r="A110" s="16" t="s">
        <v>31</v>
      </c>
      <c r="B110" s="20" t="s">
        <v>36</v>
      </c>
      <c r="C110" s="18" t="s">
        <v>37</v>
      </c>
      <c r="D110" s="19">
        <f>D12</f>
        <v>10</v>
      </c>
      <c r="E110" s="19"/>
      <c r="F110" s="19"/>
    </row>
    <row r="111" ht="24.95" customHeight="1" spans="1:6">
      <c r="A111" s="16" t="s">
        <v>33</v>
      </c>
      <c r="B111" s="21" t="s">
        <v>129</v>
      </c>
      <c r="C111" s="19" t="s">
        <v>30</v>
      </c>
      <c r="D111" s="19">
        <v>55</v>
      </c>
      <c r="E111" s="19"/>
      <c r="F111" s="19"/>
    </row>
    <row r="112" s="4" customFormat="1" ht="24.95" customHeight="1" spans="1:6">
      <c r="A112" s="16" t="s">
        <v>35</v>
      </c>
      <c r="B112" s="17" t="s">
        <v>95</v>
      </c>
      <c r="C112" s="18" t="s">
        <v>59</v>
      </c>
      <c r="D112" s="24">
        <v>1</v>
      </c>
      <c r="E112" s="25"/>
      <c r="F112" s="19"/>
    </row>
    <row r="113" s="4" customFormat="1" ht="24.95" customHeight="1" spans="1:6">
      <c r="A113" s="16" t="s">
        <v>81</v>
      </c>
      <c r="B113" s="17" t="s">
        <v>96</v>
      </c>
      <c r="C113" s="18" t="s">
        <v>73</v>
      </c>
      <c r="D113" s="24">
        <v>1</v>
      </c>
      <c r="E113" s="25"/>
      <c r="F113" s="19"/>
    </row>
    <row r="114" s="4" customFormat="1" ht="24.95" customHeight="1" spans="1:6">
      <c r="A114" s="16" t="s">
        <v>83</v>
      </c>
      <c r="B114" s="17" t="s">
        <v>97</v>
      </c>
      <c r="C114" s="18" t="s">
        <v>73</v>
      </c>
      <c r="D114" s="24">
        <v>1</v>
      </c>
      <c r="E114" s="24"/>
      <c r="F114" s="19"/>
    </row>
    <row r="115" s="4" customFormat="1" ht="24.95" customHeight="1" spans="1:6">
      <c r="A115" s="16" t="s">
        <v>85</v>
      </c>
      <c r="B115" s="17" t="s">
        <v>98</v>
      </c>
      <c r="C115" s="18" t="s">
        <v>73</v>
      </c>
      <c r="D115" s="24">
        <v>1</v>
      </c>
      <c r="E115" s="25"/>
      <c r="F115" s="19"/>
    </row>
    <row r="116" s="4" customFormat="1" ht="24.95" customHeight="1" spans="1:6">
      <c r="A116" s="16" t="s">
        <v>99</v>
      </c>
      <c r="B116" s="17" t="s">
        <v>100</v>
      </c>
      <c r="C116" s="18" t="s">
        <v>73</v>
      </c>
      <c r="D116" s="24">
        <v>1</v>
      </c>
      <c r="E116" s="25"/>
      <c r="F116" s="19"/>
    </row>
    <row r="117" s="4" customFormat="1" ht="24.95" customHeight="1" spans="1:6">
      <c r="A117" s="16" t="s">
        <v>101</v>
      </c>
      <c r="B117" s="17" t="s">
        <v>102</v>
      </c>
      <c r="C117" s="18" t="s">
        <v>73</v>
      </c>
      <c r="D117" s="24">
        <v>1</v>
      </c>
      <c r="E117" s="25"/>
      <c r="F117" s="19"/>
    </row>
    <row r="118" s="4" customFormat="1" ht="24.95" customHeight="1" spans="1:6">
      <c r="A118" s="16" t="s">
        <v>103</v>
      </c>
      <c r="B118" s="17" t="s">
        <v>104</v>
      </c>
      <c r="C118" s="18" t="s">
        <v>59</v>
      </c>
      <c r="D118" s="24">
        <v>1</v>
      </c>
      <c r="E118" s="25"/>
      <c r="F118" s="19"/>
    </row>
    <row r="119" s="4" customFormat="1" ht="24.95" customHeight="1" spans="1:6">
      <c r="A119" s="16" t="s">
        <v>105</v>
      </c>
      <c r="B119" s="17" t="s">
        <v>106</v>
      </c>
      <c r="C119" s="18" t="s">
        <v>73</v>
      </c>
      <c r="D119" s="24">
        <v>1</v>
      </c>
      <c r="E119" s="25"/>
      <c r="F119" s="19"/>
    </row>
    <row r="120" s="4" customFormat="1" ht="24.95" customHeight="1" spans="1:6">
      <c r="A120" s="16" t="s">
        <v>107</v>
      </c>
      <c r="B120" s="17" t="s">
        <v>108</v>
      </c>
      <c r="C120" s="18" t="s">
        <v>30</v>
      </c>
      <c r="D120" s="24">
        <v>0.5</v>
      </c>
      <c r="E120" s="25"/>
      <c r="F120" s="19"/>
    </row>
    <row r="121" s="4" customFormat="1" ht="24.95" customHeight="1" spans="1:6">
      <c r="A121" s="16" t="s">
        <v>109</v>
      </c>
      <c r="B121" s="17" t="s">
        <v>110</v>
      </c>
      <c r="C121" s="18" t="s">
        <v>30</v>
      </c>
      <c r="D121" s="24">
        <v>5</v>
      </c>
      <c r="E121" s="25"/>
      <c r="F121" s="19"/>
    </row>
    <row r="122" s="4" customFormat="1" ht="24.95" customHeight="1" spans="1:6">
      <c r="A122" s="16" t="s">
        <v>111</v>
      </c>
      <c r="B122" s="17" t="s">
        <v>112</v>
      </c>
      <c r="C122" s="18" t="s">
        <v>30</v>
      </c>
      <c r="D122" s="24">
        <v>5</v>
      </c>
      <c r="E122" s="25"/>
      <c r="F122" s="19"/>
    </row>
    <row r="123" s="4" customFormat="1" ht="24.95" customHeight="1" spans="1:6">
      <c r="A123" s="16" t="s">
        <v>113</v>
      </c>
      <c r="B123" s="17" t="s">
        <v>114</v>
      </c>
      <c r="C123" s="18" t="s">
        <v>115</v>
      </c>
      <c r="D123" s="24">
        <v>2</v>
      </c>
      <c r="E123" s="25"/>
      <c r="F123" s="19"/>
    </row>
    <row r="124" s="4" customFormat="1" ht="24.95" customHeight="1" spans="1:6">
      <c r="A124" s="16" t="s">
        <v>116</v>
      </c>
      <c r="B124" s="17" t="s">
        <v>117</v>
      </c>
      <c r="C124" s="18" t="s">
        <v>59</v>
      </c>
      <c r="D124" s="24">
        <v>8</v>
      </c>
      <c r="E124" s="25"/>
      <c r="F124" s="19"/>
    </row>
    <row r="125" s="4" customFormat="1" ht="24.95" customHeight="1" spans="1:6">
      <c r="A125" s="16" t="s">
        <v>118</v>
      </c>
      <c r="B125" s="17" t="s">
        <v>119</v>
      </c>
      <c r="C125" s="18" t="s">
        <v>25</v>
      </c>
      <c r="D125" s="24">
        <v>0.13</v>
      </c>
      <c r="E125" s="25"/>
      <c r="F125" s="19"/>
    </row>
    <row r="126" s="4" customFormat="1" ht="24.95" customHeight="1" spans="1:6">
      <c r="A126" s="16" t="s">
        <v>120</v>
      </c>
      <c r="B126" s="17" t="s">
        <v>121</v>
      </c>
      <c r="C126" s="18" t="s">
        <v>73</v>
      </c>
      <c r="D126" s="24">
        <v>2</v>
      </c>
      <c r="E126" s="25"/>
      <c r="F126" s="19"/>
    </row>
    <row r="127" s="3" customFormat="1" ht="24.95" customHeight="1" spans="1:6">
      <c r="A127" s="12" t="s">
        <v>87</v>
      </c>
      <c r="B127" s="13" t="s">
        <v>130</v>
      </c>
      <c r="C127" s="14"/>
      <c r="D127" s="15"/>
      <c r="E127" s="15"/>
      <c r="F127" s="15"/>
    </row>
    <row r="128" ht="24.95" customHeight="1" spans="1:6">
      <c r="A128" s="16" t="s">
        <v>23</v>
      </c>
      <c r="B128" s="17" t="s">
        <v>131</v>
      </c>
      <c r="C128" s="24" t="s">
        <v>80</v>
      </c>
      <c r="D128" s="24">
        <v>1</v>
      </c>
      <c r="E128" s="25"/>
      <c r="F128" s="19"/>
    </row>
    <row r="129" ht="24.95" customHeight="1" spans="1:42">
      <c r="A129" s="16" t="s">
        <v>81</v>
      </c>
      <c r="B129" s="17" t="s">
        <v>82</v>
      </c>
      <c r="C129" s="18" t="s">
        <v>73</v>
      </c>
      <c r="D129" s="19">
        <v>1</v>
      </c>
      <c r="E129" s="19"/>
      <c r="F129" s="19"/>
      <c r="U129" s="28"/>
      <c r="V129" s="28"/>
      <c r="W129" s="32"/>
      <c r="X129" s="32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9"/>
      <c r="AO129" s="29"/>
      <c r="AP129" s="29"/>
    </row>
    <row r="130" ht="24.95" customHeight="1" spans="1:42">
      <c r="A130" s="16" t="s">
        <v>83</v>
      </c>
      <c r="B130" s="17" t="s">
        <v>132</v>
      </c>
      <c r="C130" s="18" t="s">
        <v>73</v>
      </c>
      <c r="D130" s="19">
        <v>1</v>
      </c>
      <c r="E130" s="19"/>
      <c r="F130" s="19"/>
      <c r="U130" s="28"/>
      <c r="V130" s="28"/>
      <c r="W130" s="32"/>
      <c r="X130" s="32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9"/>
      <c r="AO130" s="29"/>
      <c r="AP130" s="29"/>
    </row>
    <row r="131" ht="24.95" customHeight="1" spans="1:42">
      <c r="A131" s="16" t="s">
        <v>85</v>
      </c>
      <c r="B131" s="17" t="s">
        <v>86</v>
      </c>
      <c r="C131" s="18" t="s">
        <v>73</v>
      </c>
      <c r="D131" s="19">
        <v>1</v>
      </c>
      <c r="E131" s="19"/>
      <c r="F131" s="19"/>
      <c r="U131" s="28"/>
      <c r="V131" s="28"/>
      <c r="W131" s="32"/>
      <c r="X131" s="32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9"/>
      <c r="AO131" s="29"/>
      <c r="AP131" s="29"/>
    </row>
    <row r="132" s="3" customFormat="1" ht="24.95" customHeight="1" spans="1:6">
      <c r="A132" s="12" t="s">
        <v>89</v>
      </c>
      <c r="B132" s="13" t="s">
        <v>133</v>
      </c>
      <c r="C132" s="14"/>
      <c r="D132" s="15"/>
      <c r="E132" s="15"/>
      <c r="F132" s="15"/>
    </row>
    <row r="133" ht="24.95" customHeight="1" spans="1:6">
      <c r="A133" s="12" t="s">
        <v>134</v>
      </c>
      <c r="B133" s="13" t="s">
        <v>135</v>
      </c>
      <c r="C133" s="30"/>
      <c r="D133" s="30"/>
      <c r="E133" s="31"/>
      <c r="F133" s="15"/>
    </row>
    <row r="134" ht="24.95" customHeight="1" spans="1:6">
      <c r="A134" s="16" t="s">
        <v>23</v>
      </c>
      <c r="B134" s="17" t="s">
        <v>24</v>
      </c>
      <c r="C134" s="18" t="s">
        <v>25</v>
      </c>
      <c r="D134" s="19">
        <f>(D136)*0.34</f>
        <v>34</v>
      </c>
      <c r="E134" s="19"/>
      <c r="F134" s="19"/>
    </row>
    <row r="135" ht="24.95" customHeight="1" spans="1:20">
      <c r="A135" s="16" t="s">
        <v>26</v>
      </c>
      <c r="B135" s="17" t="s">
        <v>27</v>
      </c>
      <c r="C135" s="18" t="s">
        <v>25</v>
      </c>
      <c r="D135" s="19">
        <f>D134*0.95</f>
        <v>32.3</v>
      </c>
      <c r="E135" s="19"/>
      <c r="F135" s="19"/>
      <c r="T135" s="27"/>
    </row>
    <row r="136" s="3" customFormat="1" ht="24.95" customHeight="1" spans="1:6">
      <c r="A136" s="16" t="s">
        <v>28</v>
      </c>
      <c r="B136" s="17" t="s">
        <v>29</v>
      </c>
      <c r="C136" s="18" t="s">
        <v>30</v>
      </c>
      <c r="D136" s="19">
        <v>100</v>
      </c>
      <c r="E136" s="19"/>
      <c r="F136" s="19"/>
    </row>
    <row r="137" ht="24.95" customHeight="1" spans="1:6">
      <c r="A137" s="16" t="s">
        <v>31</v>
      </c>
      <c r="B137" s="20" t="s">
        <v>36</v>
      </c>
      <c r="C137" s="18" t="s">
        <v>37</v>
      </c>
      <c r="D137" s="19">
        <f>D12</f>
        <v>10</v>
      </c>
      <c r="E137" s="19"/>
      <c r="F137" s="19"/>
    </row>
    <row r="138" ht="24.95" customHeight="1" spans="1:6">
      <c r="A138" s="16" t="s">
        <v>33</v>
      </c>
      <c r="B138" s="21" t="s">
        <v>71</v>
      </c>
      <c r="C138" s="19" t="s">
        <v>30</v>
      </c>
      <c r="D138" s="19">
        <v>80</v>
      </c>
      <c r="E138" s="19"/>
      <c r="F138" s="19"/>
    </row>
    <row r="139" ht="24.95" customHeight="1" spans="1:6">
      <c r="A139" s="16" t="s">
        <v>35</v>
      </c>
      <c r="B139" s="17" t="s">
        <v>69</v>
      </c>
      <c r="C139" s="24" t="s">
        <v>73</v>
      </c>
      <c r="D139" s="24">
        <v>1</v>
      </c>
      <c r="E139" s="25"/>
      <c r="F139" s="19"/>
    </row>
    <row r="140" ht="24.95" customHeight="1" spans="1:6">
      <c r="A140" s="16" t="s">
        <v>38</v>
      </c>
      <c r="B140" s="17" t="s">
        <v>72</v>
      </c>
      <c r="C140" s="24" t="s">
        <v>73</v>
      </c>
      <c r="D140" s="24">
        <v>1</v>
      </c>
      <c r="E140" s="25"/>
      <c r="F140" s="19"/>
    </row>
    <row r="141" ht="24.95" customHeight="1" spans="1:6">
      <c r="A141" s="30" t="s">
        <v>136</v>
      </c>
      <c r="B141" s="13" t="s">
        <v>137</v>
      </c>
      <c r="C141" s="30"/>
      <c r="D141" s="31"/>
      <c r="E141" s="15"/>
      <c r="F141" s="31"/>
    </row>
    <row r="142" ht="24.95" customHeight="1" spans="1:6">
      <c r="A142" s="16" t="s">
        <v>23</v>
      </c>
      <c r="B142" s="17" t="s">
        <v>69</v>
      </c>
      <c r="C142" s="24" t="s">
        <v>73</v>
      </c>
      <c r="D142" s="24">
        <v>1</v>
      </c>
      <c r="E142" s="25"/>
      <c r="F142" s="19"/>
    </row>
    <row r="143" ht="24.95" customHeight="1" spans="1:6">
      <c r="A143" s="16" t="s">
        <v>26</v>
      </c>
      <c r="B143" s="21" t="s">
        <v>71</v>
      </c>
      <c r="C143" s="19" t="s">
        <v>30</v>
      </c>
      <c r="D143" s="19">
        <v>120</v>
      </c>
      <c r="E143" s="25"/>
      <c r="F143" s="19"/>
    </row>
    <row r="144" s="4" customFormat="1" ht="24.95" customHeight="1" spans="1:6">
      <c r="A144" s="16" t="s">
        <v>28</v>
      </c>
      <c r="B144" s="17" t="s">
        <v>95</v>
      </c>
      <c r="C144" s="18" t="s">
        <v>59</v>
      </c>
      <c r="D144" s="24">
        <v>1</v>
      </c>
      <c r="E144" s="25"/>
      <c r="F144" s="19"/>
    </row>
    <row r="145" s="4" customFormat="1" ht="24.95" customHeight="1" spans="1:6">
      <c r="A145" s="16" t="s">
        <v>81</v>
      </c>
      <c r="B145" s="17" t="s">
        <v>96</v>
      </c>
      <c r="C145" s="18" t="s">
        <v>73</v>
      </c>
      <c r="D145" s="24">
        <v>1</v>
      </c>
      <c r="E145" s="25"/>
      <c r="F145" s="19"/>
    </row>
    <row r="146" s="4" customFormat="1" ht="24.95" customHeight="1" spans="1:6">
      <c r="A146" s="16" t="s">
        <v>83</v>
      </c>
      <c r="B146" s="17" t="s">
        <v>97</v>
      </c>
      <c r="C146" s="18" t="s">
        <v>73</v>
      </c>
      <c r="D146" s="24">
        <v>1</v>
      </c>
      <c r="E146" s="24"/>
      <c r="F146" s="19"/>
    </row>
    <row r="147" s="4" customFormat="1" ht="24.95" customHeight="1" spans="1:6">
      <c r="A147" s="16" t="s">
        <v>85</v>
      </c>
      <c r="B147" s="17" t="s">
        <v>98</v>
      </c>
      <c r="C147" s="18" t="s">
        <v>73</v>
      </c>
      <c r="D147" s="24">
        <v>1</v>
      </c>
      <c r="E147" s="25"/>
      <c r="F147" s="19"/>
    </row>
    <row r="148" s="4" customFormat="1" ht="24.95" customHeight="1" spans="1:6">
      <c r="A148" s="16" t="s">
        <v>99</v>
      </c>
      <c r="B148" s="17" t="s">
        <v>100</v>
      </c>
      <c r="C148" s="18" t="s">
        <v>73</v>
      </c>
      <c r="D148" s="24">
        <v>1</v>
      </c>
      <c r="E148" s="25"/>
      <c r="F148" s="19"/>
    </row>
    <row r="149" s="4" customFormat="1" ht="24.95" customHeight="1" spans="1:6">
      <c r="A149" s="16" t="s">
        <v>101</v>
      </c>
      <c r="B149" s="17" t="s">
        <v>102</v>
      </c>
      <c r="C149" s="18" t="s">
        <v>73</v>
      </c>
      <c r="D149" s="24">
        <v>1</v>
      </c>
      <c r="E149" s="25"/>
      <c r="F149" s="19"/>
    </row>
    <row r="150" s="4" customFormat="1" ht="24.95" customHeight="1" spans="1:6">
      <c r="A150" s="16" t="s">
        <v>103</v>
      </c>
      <c r="B150" s="17" t="s">
        <v>104</v>
      </c>
      <c r="C150" s="18" t="s">
        <v>59</v>
      </c>
      <c r="D150" s="24">
        <v>1</v>
      </c>
      <c r="E150" s="25"/>
      <c r="F150" s="19"/>
    </row>
    <row r="151" s="4" customFormat="1" ht="24.95" customHeight="1" spans="1:6">
      <c r="A151" s="16" t="s">
        <v>105</v>
      </c>
      <c r="B151" s="17" t="s">
        <v>106</v>
      </c>
      <c r="C151" s="18" t="s">
        <v>73</v>
      </c>
      <c r="D151" s="24">
        <v>1</v>
      </c>
      <c r="E151" s="25"/>
      <c r="F151" s="19"/>
    </row>
    <row r="152" s="4" customFormat="1" ht="24.95" customHeight="1" spans="1:6">
      <c r="A152" s="16" t="s">
        <v>107</v>
      </c>
      <c r="B152" s="17" t="s">
        <v>108</v>
      </c>
      <c r="C152" s="18" t="s">
        <v>30</v>
      </c>
      <c r="D152" s="24">
        <v>0.5</v>
      </c>
      <c r="E152" s="25"/>
      <c r="F152" s="19"/>
    </row>
    <row r="153" s="4" customFormat="1" ht="24.95" customHeight="1" spans="1:6">
      <c r="A153" s="16" t="s">
        <v>109</v>
      </c>
      <c r="B153" s="17" t="s">
        <v>110</v>
      </c>
      <c r="C153" s="18" t="s">
        <v>30</v>
      </c>
      <c r="D153" s="24">
        <v>5</v>
      </c>
      <c r="E153" s="25"/>
      <c r="F153" s="19"/>
    </row>
    <row r="154" s="4" customFormat="1" ht="24.95" customHeight="1" spans="1:6">
      <c r="A154" s="16" t="s">
        <v>111</v>
      </c>
      <c r="B154" s="17" t="s">
        <v>112</v>
      </c>
      <c r="C154" s="18" t="s">
        <v>30</v>
      </c>
      <c r="D154" s="24">
        <v>5</v>
      </c>
      <c r="E154" s="25"/>
      <c r="F154" s="19"/>
    </row>
    <row r="155" s="4" customFormat="1" ht="24.95" customHeight="1" spans="1:6">
      <c r="A155" s="16" t="s">
        <v>113</v>
      </c>
      <c r="B155" s="17" t="s">
        <v>114</v>
      </c>
      <c r="C155" s="18" t="s">
        <v>115</v>
      </c>
      <c r="D155" s="24">
        <v>2</v>
      </c>
      <c r="E155" s="25"/>
      <c r="F155" s="19"/>
    </row>
    <row r="156" s="4" customFormat="1" ht="24.95" customHeight="1" spans="1:6">
      <c r="A156" s="16" t="s">
        <v>116</v>
      </c>
      <c r="B156" s="17" t="s">
        <v>117</v>
      </c>
      <c r="C156" s="18" t="s">
        <v>59</v>
      </c>
      <c r="D156" s="24">
        <v>8</v>
      </c>
      <c r="E156" s="25"/>
      <c r="F156" s="19"/>
    </row>
    <row r="157" s="4" customFormat="1" ht="24.95" customHeight="1" spans="1:6">
      <c r="A157" s="16" t="s">
        <v>118</v>
      </c>
      <c r="B157" s="17" t="s">
        <v>119</v>
      </c>
      <c r="C157" s="18" t="s">
        <v>25</v>
      </c>
      <c r="D157" s="24">
        <v>0.13</v>
      </c>
      <c r="E157" s="25"/>
      <c r="F157" s="19"/>
    </row>
    <row r="158" s="4" customFormat="1" ht="24.95" customHeight="1" spans="1:6">
      <c r="A158" s="16" t="s">
        <v>120</v>
      </c>
      <c r="B158" s="17" t="s">
        <v>121</v>
      </c>
      <c r="C158" s="18" t="s">
        <v>73</v>
      </c>
      <c r="D158" s="24">
        <v>2</v>
      </c>
      <c r="E158" s="25"/>
      <c r="F158" s="19"/>
    </row>
    <row r="159" s="3" customFormat="1" ht="24.95" customHeight="1" spans="1:6">
      <c r="A159" s="12" t="s">
        <v>91</v>
      </c>
      <c r="B159" s="13" t="s">
        <v>138</v>
      </c>
      <c r="C159" s="14"/>
      <c r="D159" s="15"/>
      <c r="E159" s="15"/>
      <c r="F159" s="15"/>
    </row>
    <row r="160" ht="24.95" customHeight="1" spans="1:6">
      <c r="A160" s="12" t="s">
        <v>134</v>
      </c>
      <c r="B160" s="13" t="s">
        <v>139</v>
      </c>
      <c r="C160" s="30"/>
      <c r="D160" s="30"/>
      <c r="E160" s="31"/>
      <c r="F160" s="15"/>
    </row>
    <row r="161" ht="24.95" customHeight="1" spans="1:6">
      <c r="A161" s="16" t="s">
        <v>23</v>
      </c>
      <c r="B161" s="17" t="s">
        <v>24</v>
      </c>
      <c r="C161" s="18" t="s">
        <v>25</v>
      </c>
      <c r="D161" s="19">
        <f>(D163+D164+D165)*0.34</f>
        <v>333.2</v>
      </c>
      <c r="E161" s="19"/>
      <c r="F161" s="19"/>
    </row>
    <row r="162" ht="24.95" customHeight="1" spans="1:20">
      <c r="A162" s="16" t="s">
        <v>26</v>
      </c>
      <c r="B162" s="17" t="s">
        <v>27</v>
      </c>
      <c r="C162" s="18" t="s">
        <v>25</v>
      </c>
      <c r="D162" s="19">
        <f>D161*0.95</f>
        <v>316.54</v>
      </c>
      <c r="E162" s="19"/>
      <c r="F162" s="19"/>
      <c r="T162" s="27"/>
    </row>
    <row r="163" ht="24.95" customHeight="1" spans="1:20">
      <c r="A163" s="16" t="s">
        <v>28</v>
      </c>
      <c r="B163" s="17" t="s">
        <v>140</v>
      </c>
      <c r="C163" s="18" t="s">
        <v>30</v>
      </c>
      <c r="D163" s="19">
        <v>200</v>
      </c>
      <c r="E163" s="19"/>
      <c r="F163" s="19"/>
      <c r="T163" s="27"/>
    </row>
    <row r="164" ht="24.95" customHeight="1" spans="1:6">
      <c r="A164" s="16" t="s">
        <v>31</v>
      </c>
      <c r="B164" s="17" t="s">
        <v>29</v>
      </c>
      <c r="C164" s="18" t="s">
        <v>30</v>
      </c>
      <c r="D164" s="19">
        <v>250</v>
      </c>
      <c r="E164" s="19"/>
      <c r="F164" s="19"/>
    </row>
    <row r="165" s="3" customFormat="1" ht="24.95" customHeight="1" spans="1:6">
      <c r="A165" s="16" t="s">
        <v>33</v>
      </c>
      <c r="B165" s="17" t="s">
        <v>32</v>
      </c>
      <c r="C165" s="18" t="s">
        <v>30</v>
      </c>
      <c r="D165" s="19">
        <v>530</v>
      </c>
      <c r="E165" s="19"/>
      <c r="F165" s="19"/>
    </row>
    <row r="166" ht="24.95" customHeight="1" spans="1:20">
      <c r="A166" s="16" t="s">
        <v>35</v>
      </c>
      <c r="B166" s="17" t="s">
        <v>34</v>
      </c>
      <c r="C166" s="18" t="s">
        <v>30</v>
      </c>
      <c r="D166" s="19">
        <v>140</v>
      </c>
      <c r="E166" s="19"/>
      <c r="F166" s="19"/>
      <c r="T166" s="27"/>
    </row>
    <row r="167" ht="24.95" customHeight="1" spans="1:6">
      <c r="A167" s="16" t="s">
        <v>38</v>
      </c>
      <c r="B167" s="20" t="s">
        <v>36</v>
      </c>
      <c r="C167" s="18" t="s">
        <v>37</v>
      </c>
      <c r="D167" s="19">
        <f>D12</f>
        <v>10</v>
      </c>
      <c r="E167" s="19"/>
      <c r="F167" s="19"/>
    </row>
    <row r="168" ht="24.95" customHeight="1" spans="1:6">
      <c r="A168" s="16" t="s">
        <v>41</v>
      </c>
      <c r="B168" s="17" t="s">
        <v>141</v>
      </c>
      <c r="C168" s="18" t="s">
        <v>30</v>
      </c>
      <c r="D168" s="19">
        <v>7</v>
      </c>
      <c r="E168" s="19"/>
      <c r="F168" s="19"/>
    </row>
    <row r="169" ht="24.95" customHeight="1" spans="1:6">
      <c r="A169" s="16" t="s">
        <v>44</v>
      </c>
      <c r="B169" s="17" t="s">
        <v>142</v>
      </c>
      <c r="C169" s="18" t="s">
        <v>77</v>
      </c>
      <c r="D169" s="19">
        <f>D168*0.3</f>
        <v>2.1</v>
      </c>
      <c r="E169" s="19"/>
      <c r="F169" s="19"/>
    </row>
    <row r="170" ht="24.95" customHeight="1" spans="1:6">
      <c r="A170" s="12" t="s">
        <v>136</v>
      </c>
      <c r="B170" s="13" t="s">
        <v>143</v>
      </c>
      <c r="C170" s="30"/>
      <c r="D170" s="30"/>
      <c r="E170" s="31"/>
      <c r="F170" s="15"/>
    </row>
    <row r="171" ht="24.95" customHeight="1" spans="1:6">
      <c r="A171" s="16" t="s">
        <v>23</v>
      </c>
      <c r="B171" s="17" t="s">
        <v>79</v>
      </c>
      <c r="C171" s="24" t="s">
        <v>80</v>
      </c>
      <c r="D171" s="24">
        <v>1</v>
      </c>
      <c r="E171" s="25"/>
      <c r="F171" s="19"/>
    </row>
    <row r="172" ht="24.95" customHeight="1" spans="1:42">
      <c r="A172" s="16" t="s">
        <v>81</v>
      </c>
      <c r="B172" s="17" t="s">
        <v>82</v>
      </c>
      <c r="C172" s="18" t="s">
        <v>73</v>
      </c>
      <c r="D172" s="19">
        <v>1</v>
      </c>
      <c r="E172" s="19"/>
      <c r="F172" s="19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9"/>
      <c r="AO172" s="29"/>
      <c r="AP172" s="29"/>
    </row>
    <row r="173" ht="24.95" customHeight="1" spans="1:42">
      <c r="A173" s="16" t="s">
        <v>83</v>
      </c>
      <c r="B173" s="17" t="s">
        <v>84</v>
      </c>
      <c r="C173" s="18" t="s">
        <v>80</v>
      </c>
      <c r="D173" s="19">
        <v>1</v>
      </c>
      <c r="E173" s="19"/>
      <c r="F173" s="19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9"/>
      <c r="AO173" s="29"/>
      <c r="AP173" s="29"/>
    </row>
    <row r="174" ht="24.95" customHeight="1" spans="1:42">
      <c r="A174" s="16" t="s">
        <v>85</v>
      </c>
      <c r="B174" s="17" t="s">
        <v>86</v>
      </c>
      <c r="C174" s="18" t="s">
        <v>73</v>
      </c>
      <c r="D174" s="19">
        <v>2</v>
      </c>
      <c r="E174" s="19"/>
      <c r="F174" s="19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9"/>
      <c r="AO174" s="29"/>
      <c r="AP174" s="29"/>
    </row>
    <row r="175" s="3" customFormat="1" ht="24.95" customHeight="1" spans="1:6">
      <c r="A175" s="12" t="s">
        <v>93</v>
      </c>
      <c r="B175" s="13" t="s">
        <v>144</v>
      </c>
      <c r="C175" s="14"/>
      <c r="D175" s="15"/>
      <c r="E175" s="15"/>
      <c r="F175" s="15"/>
    </row>
    <row r="176" ht="24.95" customHeight="1" spans="1:6">
      <c r="A176" s="16" t="s">
        <v>23</v>
      </c>
      <c r="B176" s="17" t="s">
        <v>24</v>
      </c>
      <c r="C176" s="18" t="s">
        <v>25</v>
      </c>
      <c r="D176" s="19">
        <f>(D178)*0.34</f>
        <v>129.2</v>
      </c>
      <c r="E176" s="19"/>
      <c r="F176" s="19"/>
    </row>
    <row r="177" ht="24.95" customHeight="1" spans="1:20">
      <c r="A177" s="16" t="s">
        <v>26</v>
      </c>
      <c r="B177" s="17" t="s">
        <v>27</v>
      </c>
      <c r="C177" s="18" t="s">
        <v>25</v>
      </c>
      <c r="D177" s="19">
        <f>D176*0.95</f>
        <v>122.74</v>
      </c>
      <c r="E177" s="19"/>
      <c r="F177" s="19"/>
      <c r="T177" s="27"/>
    </row>
    <row r="178" ht="24.95" customHeight="1" spans="1:20">
      <c r="A178" s="16" t="s">
        <v>28</v>
      </c>
      <c r="B178" s="17" t="s">
        <v>140</v>
      </c>
      <c r="C178" s="18" t="s">
        <v>30</v>
      </c>
      <c r="D178" s="19">
        <v>380</v>
      </c>
      <c r="E178" s="19"/>
      <c r="F178" s="19"/>
      <c r="T178" s="28"/>
    </row>
    <row r="179" ht="24.95" customHeight="1" spans="1:6">
      <c r="A179" s="16" t="s">
        <v>31</v>
      </c>
      <c r="B179" s="20" t="s">
        <v>36</v>
      </c>
      <c r="C179" s="18" t="s">
        <v>37</v>
      </c>
      <c r="D179" s="19">
        <f>D12</f>
        <v>10</v>
      </c>
      <c r="E179" s="19"/>
      <c r="F179" s="19"/>
    </row>
    <row r="180" ht="24.95" customHeight="1" spans="1:6">
      <c r="A180" s="16" t="s">
        <v>33</v>
      </c>
      <c r="B180" s="17" t="s">
        <v>145</v>
      </c>
      <c r="C180" s="19" t="s">
        <v>30</v>
      </c>
      <c r="D180" s="19">
        <v>380</v>
      </c>
      <c r="E180" s="25"/>
      <c r="F180" s="19"/>
    </row>
    <row r="181" s="4" customFormat="1" ht="24.95" customHeight="1" spans="1:6">
      <c r="A181" s="16" t="s">
        <v>35</v>
      </c>
      <c r="B181" s="17" t="s">
        <v>95</v>
      </c>
      <c r="C181" s="18" t="s">
        <v>59</v>
      </c>
      <c r="D181" s="24">
        <v>1</v>
      </c>
      <c r="E181" s="25"/>
      <c r="F181" s="19"/>
    </row>
    <row r="182" s="4" customFormat="1" ht="24.95" customHeight="1" spans="1:6">
      <c r="A182" s="16" t="s">
        <v>81</v>
      </c>
      <c r="B182" s="17" t="s">
        <v>96</v>
      </c>
      <c r="C182" s="18" t="s">
        <v>73</v>
      </c>
      <c r="D182" s="24">
        <v>1</v>
      </c>
      <c r="E182" s="25"/>
      <c r="F182" s="19"/>
    </row>
    <row r="183" s="4" customFormat="1" ht="24.95" customHeight="1" spans="1:6">
      <c r="A183" s="16" t="s">
        <v>83</v>
      </c>
      <c r="B183" s="17" t="s">
        <v>97</v>
      </c>
      <c r="C183" s="18" t="s">
        <v>73</v>
      </c>
      <c r="D183" s="24">
        <v>1</v>
      </c>
      <c r="E183" s="24"/>
      <c r="F183" s="19"/>
    </row>
    <row r="184" s="4" customFormat="1" ht="24.95" customHeight="1" spans="1:6">
      <c r="A184" s="16" t="s">
        <v>85</v>
      </c>
      <c r="B184" s="17" t="s">
        <v>98</v>
      </c>
      <c r="C184" s="18" t="s">
        <v>73</v>
      </c>
      <c r="D184" s="24">
        <v>1</v>
      </c>
      <c r="E184" s="25"/>
      <c r="F184" s="19"/>
    </row>
    <row r="185" s="4" customFormat="1" ht="24.95" customHeight="1" spans="1:6">
      <c r="A185" s="16" t="s">
        <v>99</v>
      </c>
      <c r="B185" s="17" t="s">
        <v>100</v>
      </c>
      <c r="C185" s="18" t="s">
        <v>73</v>
      </c>
      <c r="D185" s="24">
        <v>1</v>
      </c>
      <c r="E185" s="25"/>
      <c r="F185" s="19"/>
    </row>
    <row r="186" s="4" customFormat="1" ht="24.95" customHeight="1" spans="1:6">
      <c r="A186" s="16" t="s">
        <v>101</v>
      </c>
      <c r="B186" s="17" t="s">
        <v>102</v>
      </c>
      <c r="C186" s="18" t="s">
        <v>73</v>
      </c>
      <c r="D186" s="24">
        <v>1</v>
      </c>
      <c r="E186" s="25"/>
      <c r="F186" s="19"/>
    </row>
    <row r="187" s="4" customFormat="1" ht="24.95" customHeight="1" spans="1:6">
      <c r="A187" s="16" t="s">
        <v>103</v>
      </c>
      <c r="B187" s="17" t="s">
        <v>104</v>
      </c>
      <c r="C187" s="18" t="s">
        <v>59</v>
      </c>
      <c r="D187" s="24">
        <v>1</v>
      </c>
      <c r="E187" s="25"/>
      <c r="F187" s="19"/>
    </row>
    <row r="188" s="4" customFormat="1" ht="24.95" customHeight="1" spans="1:6">
      <c r="A188" s="16" t="s">
        <v>105</v>
      </c>
      <c r="B188" s="17" t="s">
        <v>106</v>
      </c>
      <c r="C188" s="18" t="s">
        <v>73</v>
      </c>
      <c r="D188" s="24">
        <v>1</v>
      </c>
      <c r="E188" s="25"/>
      <c r="F188" s="19"/>
    </row>
    <row r="189" s="4" customFormat="1" ht="24.95" customHeight="1" spans="1:6">
      <c r="A189" s="16" t="s">
        <v>107</v>
      </c>
      <c r="B189" s="17" t="s">
        <v>108</v>
      </c>
      <c r="C189" s="18" t="s">
        <v>30</v>
      </c>
      <c r="D189" s="24">
        <v>0.5</v>
      </c>
      <c r="E189" s="25"/>
      <c r="F189" s="19"/>
    </row>
    <row r="190" s="4" customFormat="1" ht="24.95" customHeight="1" spans="1:6">
      <c r="A190" s="16" t="s">
        <v>109</v>
      </c>
      <c r="B190" s="17" t="s">
        <v>110</v>
      </c>
      <c r="C190" s="18" t="s">
        <v>30</v>
      </c>
      <c r="D190" s="24">
        <v>5</v>
      </c>
      <c r="E190" s="25"/>
      <c r="F190" s="19"/>
    </row>
    <row r="191" s="4" customFormat="1" ht="24.95" customHeight="1" spans="1:6">
      <c r="A191" s="16" t="s">
        <v>111</v>
      </c>
      <c r="B191" s="17" t="s">
        <v>112</v>
      </c>
      <c r="C191" s="18" t="s">
        <v>30</v>
      </c>
      <c r="D191" s="24">
        <v>5</v>
      </c>
      <c r="E191" s="25"/>
      <c r="F191" s="19"/>
    </row>
    <row r="192" s="4" customFormat="1" ht="24.95" customHeight="1" spans="1:6">
      <c r="A192" s="16" t="s">
        <v>113</v>
      </c>
      <c r="B192" s="17" t="s">
        <v>114</v>
      </c>
      <c r="C192" s="18" t="s">
        <v>115</v>
      </c>
      <c r="D192" s="24">
        <v>2</v>
      </c>
      <c r="E192" s="25"/>
      <c r="F192" s="19"/>
    </row>
    <row r="193" s="4" customFormat="1" ht="24.95" customHeight="1" spans="1:6">
      <c r="A193" s="16" t="s">
        <v>116</v>
      </c>
      <c r="B193" s="17" t="s">
        <v>117</v>
      </c>
      <c r="C193" s="18" t="s">
        <v>59</v>
      </c>
      <c r="D193" s="24">
        <v>8</v>
      </c>
      <c r="E193" s="25"/>
      <c r="F193" s="19"/>
    </row>
    <row r="194" s="4" customFormat="1" ht="24.95" customHeight="1" spans="1:6">
      <c r="A194" s="16" t="s">
        <v>118</v>
      </c>
      <c r="B194" s="17" t="s">
        <v>119</v>
      </c>
      <c r="C194" s="18" t="s">
        <v>25</v>
      </c>
      <c r="D194" s="24">
        <v>0.13</v>
      </c>
      <c r="E194" s="25"/>
      <c r="F194" s="19"/>
    </row>
    <row r="195" s="4" customFormat="1" ht="24.95" customHeight="1" spans="1:6">
      <c r="A195" s="16" t="s">
        <v>120</v>
      </c>
      <c r="B195" s="17" t="s">
        <v>121</v>
      </c>
      <c r="C195" s="18" t="s">
        <v>73</v>
      </c>
      <c r="D195" s="24">
        <v>2</v>
      </c>
      <c r="E195" s="25"/>
      <c r="F195" s="19"/>
    </row>
    <row r="196" s="3" customFormat="1" ht="24.95" customHeight="1" spans="1:6">
      <c r="A196" s="12" t="s">
        <v>122</v>
      </c>
      <c r="B196" s="13" t="s">
        <v>146</v>
      </c>
      <c r="C196" s="14"/>
      <c r="D196" s="15"/>
      <c r="E196" s="15"/>
      <c r="F196" s="15"/>
    </row>
    <row r="197" ht="24.95" customHeight="1" spans="1:6">
      <c r="A197" s="16" t="s">
        <v>23</v>
      </c>
      <c r="B197" s="17" t="s">
        <v>72</v>
      </c>
      <c r="C197" s="24" t="s">
        <v>73</v>
      </c>
      <c r="D197" s="24">
        <v>1</v>
      </c>
      <c r="E197" s="25"/>
      <c r="F197" s="19"/>
    </row>
    <row r="198" s="4" customFormat="1" ht="24.95" customHeight="1" spans="1:6">
      <c r="A198" s="16" t="s">
        <v>26</v>
      </c>
      <c r="B198" s="17" t="s">
        <v>95</v>
      </c>
      <c r="C198" s="18" t="s">
        <v>59</v>
      </c>
      <c r="D198" s="24">
        <v>1</v>
      </c>
      <c r="E198" s="25"/>
      <c r="F198" s="19"/>
    </row>
    <row r="199" s="4" customFormat="1" ht="24.95" customHeight="1" spans="1:6">
      <c r="A199" s="16" t="s">
        <v>81</v>
      </c>
      <c r="B199" s="17" t="s">
        <v>96</v>
      </c>
      <c r="C199" s="18" t="s">
        <v>73</v>
      </c>
      <c r="D199" s="24">
        <v>1</v>
      </c>
      <c r="E199" s="25"/>
      <c r="F199" s="19"/>
    </row>
    <row r="200" s="4" customFormat="1" ht="24.95" customHeight="1" spans="1:6">
      <c r="A200" s="16" t="s">
        <v>83</v>
      </c>
      <c r="B200" s="17" t="s">
        <v>97</v>
      </c>
      <c r="C200" s="18" t="s">
        <v>73</v>
      </c>
      <c r="D200" s="24">
        <v>1</v>
      </c>
      <c r="E200" s="24"/>
      <c r="F200" s="19"/>
    </row>
    <row r="201" s="4" customFormat="1" ht="24.95" customHeight="1" spans="1:6">
      <c r="A201" s="16" t="s">
        <v>85</v>
      </c>
      <c r="B201" s="17" t="s">
        <v>98</v>
      </c>
      <c r="C201" s="18" t="s">
        <v>73</v>
      </c>
      <c r="D201" s="24">
        <v>1</v>
      </c>
      <c r="E201" s="25"/>
      <c r="F201" s="19"/>
    </row>
    <row r="202" s="4" customFormat="1" ht="24.95" customHeight="1" spans="1:6">
      <c r="A202" s="16" t="s">
        <v>99</v>
      </c>
      <c r="B202" s="17" t="s">
        <v>100</v>
      </c>
      <c r="C202" s="18" t="s">
        <v>73</v>
      </c>
      <c r="D202" s="24">
        <v>1</v>
      </c>
      <c r="E202" s="25"/>
      <c r="F202" s="19"/>
    </row>
    <row r="203" s="4" customFormat="1" ht="24.95" customHeight="1" spans="1:6">
      <c r="A203" s="16" t="s">
        <v>101</v>
      </c>
      <c r="B203" s="17" t="s">
        <v>102</v>
      </c>
      <c r="C203" s="18" t="s">
        <v>73</v>
      </c>
      <c r="D203" s="24">
        <v>1</v>
      </c>
      <c r="E203" s="25"/>
      <c r="F203" s="19"/>
    </row>
    <row r="204" s="4" customFormat="1" ht="24.95" customHeight="1" spans="1:6">
      <c r="A204" s="16" t="s">
        <v>103</v>
      </c>
      <c r="B204" s="17" t="s">
        <v>104</v>
      </c>
      <c r="C204" s="18" t="s">
        <v>59</v>
      </c>
      <c r="D204" s="24">
        <v>1</v>
      </c>
      <c r="E204" s="25"/>
      <c r="F204" s="19"/>
    </row>
    <row r="205" s="4" customFormat="1" ht="24.95" customHeight="1" spans="1:6">
      <c r="A205" s="16" t="s">
        <v>105</v>
      </c>
      <c r="B205" s="17" t="s">
        <v>106</v>
      </c>
      <c r="C205" s="18" t="s">
        <v>73</v>
      </c>
      <c r="D205" s="24">
        <v>1</v>
      </c>
      <c r="E205" s="25"/>
      <c r="F205" s="19"/>
    </row>
    <row r="206" s="4" customFormat="1" ht="24.95" customHeight="1" spans="1:6">
      <c r="A206" s="16" t="s">
        <v>107</v>
      </c>
      <c r="B206" s="17" t="s">
        <v>108</v>
      </c>
      <c r="C206" s="18" t="s">
        <v>30</v>
      </c>
      <c r="D206" s="24">
        <v>0.5</v>
      </c>
      <c r="E206" s="25"/>
      <c r="F206" s="19"/>
    </row>
    <row r="207" s="4" customFormat="1" ht="24.95" customHeight="1" spans="1:6">
      <c r="A207" s="16" t="s">
        <v>109</v>
      </c>
      <c r="B207" s="17" t="s">
        <v>110</v>
      </c>
      <c r="C207" s="18" t="s">
        <v>30</v>
      </c>
      <c r="D207" s="24">
        <v>5</v>
      </c>
      <c r="E207" s="25"/>
      <c r="F207" s="19"/>
    </row>
    <row r="208" s="4" customFormat="1" ht="24.95" customHeight="1" spans="1:6">
      <c r="A208" s="16" t="s">
        <v>111</v>
      </c>
      <c r="B208" s="17" t="s">
        <v>112</v>
      </c>
      <c r="C208" s="18" t="s">
        <v>30</v>
      </c>
      <c r="D208" s="24">
        <v>5</v>
      </c>
      <c r="E208" s="25"/>
      <c r="F208" s="19"/>
    </row>
    <row r="209" s="4" customFormat="1" ht="24.95" customHeight="1" spans="1:6">
      <c r="A209" s="16" t="s">
        <v>113</v>
      </c>
      <c r="B209" s="17" t="s">
        <v>114</v>
      </c>
      <c r="C209" s="18" t="s">
        <v>115</v>
      </c>
      <c r="D209" s="24">
        <v>2</v>
      </c>
      <c r="E209" s="25"/>
      <c r="F209" s="19"/>
    </row>
    <row r="210" s="4" customFormat="1" ht="24.95" customHeight="1" spans="1:6">
      <c r="A210" s="16" t="s">
        <v>116</v>
      </c>
      <c r="B210" s="17" t="s">
        <v>117</v>
      </c>
      <c r="C210" s="18" t="s">
        <v>59</v>
      </c>
      <c r="D210" s="24">
        <v>8</v>
      </c>
      <c r="E210" s="25"/>
      <c r="F210" s="19"/>
    </row>
    <row r="211" s="4" customFormat="1" ht="24.95" customHeight="1" spans="1:6">
      <c r="A211" s="16" t="s">
        <v>118</v>
      </c>
      <c r="B211" s="17" t="s">
        <v>119</v>
      </c>
      <c r="C211" s="18" t="s">
        <v>25</v>
      </c>
      <c r="D211" s="24">
        <v>0.13</v>
      </c>
      <c r="E211" s="25"/>
      <c r="F211" s="19"/>
    </row>
    <row r="212" s="4" customFormat="1" ht="24.95" customHeight="1" spans="1:6">
      <c r="A212" s="16" t="s">
        <v>120</v>
      </c>
      <c r="B212" s="17" t="s">
        <v>121</v>
      </c>
      <c r="C212" s="18" t="s">
        <v>73</v>
      </c>
      <c r="D212" s="24">
        <v>2</v>
      </c>
      <c r="E212" s="25"/>
      <c r="F212" s="19"/>
    </row>
    <row r="213" s="3" customFormat="1" ht="24.95" customHeight="1" spans="1:6">
      <c r="A213" s="12" t="s">
        <v>147</v>
      </c>
      <c r="B213" s="13" t="s">
        <v>148</v>
      </c>
      <c r="C213" s="14"/>
      <c r="D213" s="15"/>
      <c r="E213" s="15"/>
      <c r="F213" s="15"/>
    </row>
    <row r="214" s="4" customFormat="1" ht="24.95" customHeight="1" spans="1:6">
      <c r="A214" s="16" t="s">
        <v>23</v>
      </c>
      <c r="B214" s="17" t="s">
        <v>95</v>
      </c>
      <c r="C214" s="18" t="s">
        <v>59</v>
      </c>
      <c r="D214" s="24">
        <v>1</v>
      </c>
      <c r="E214" s="25"/>
      <c r="F214" s="19"/>
    </row>
    <row r="215" s="4" customFormat="1" ht="24.95" customHeight="1" spans="1:6">
      <c r="A215" s="16" t="s">
        <v>81</v>
      </c>
      <c r="B215" s="17" t="s">
        <v>96</v>
      </c>
      <c r="C215" s="18" t="s">
        <v>73</v>
      </c>
      <c r="D215" s="24">
        <v>1</v>
      </c>
      <c r="E215" s="25"/>
      <c r="F215" s="19"/>
    </row>
    <row r="216" s="4" customFormat="1" ht="24.95" customHeight="1" spans="1:6">
      <c r="A216" s="16" t="s">
        <v>83</v>
      </c>
      <c r="B216" s="17" t="s">
        <v>97</v>
      </c>
      <c r="C216" s="18" t="s">
        <v>73</v>
      </c>
      <c r="D216" s="24">
        <v>1</v>
      </c>
      <c r="E216" s="24"/>
      <c r="F216" s="19"/>
    </row>
    <row r="217" s="4" customFormat="1" ht="24.95" customHeight="1" spans="1:6">
      <c r="A217" s="16" t="s">
        <v>85</v>
      </c>
      <c r="B217" s="17" t="s">
        <v>98</v>
      </c>
      <c r="C217" s="18" t="s">
        <v>73</v>
      </c>
      <c r="D217" s="24">
        <v>1</v>
      </c>
      <c r="E217" s="25"/>
      <c r="F217" s="19"/>
    </row>
    <row r="218" s="4" customFormat="1" ht="24.95" customHeight="1" spans="1:6">
      <c r="A218" s="16" t="s">
        <v>99</v>
      </c>
      <c r="B218" s="17" t="s">
        <v>100</v>
      </c>
      <c r="C218" s="18" t="s">
        <v>73</v>
      </c>
      <c r="D218" s="24">
        <v>1</v>
      </c>
      <c r="E218" s="25"/>
      <c r="F218" s="19"/>
    </row>
    <row r="219" s="4" customFormat="1" ht="24.95" customHeight="1" spans="1:6">
      <c r="A219" s="16" t="s">
        <v>101</v>
      </c>
      <c r="B219" s="17" t="s">
        <v>102</v>
      </c>
      <c r="C219" s="18" t="s">
        <v>73</v>
      </c>
      <c r="D219" s="24">
        <v>1</v>
      </c>
      <c r="E219" s="25"/>
      <c r="F219" s="19"/>
    </row>
    <row r="220" s="4" customFormat="1" ht="24.95" customHeight="1" spans="1:6">
      <c r="A220" s="16" t="s">
        <v>103</v>
      </c>
      <c r="B220" s="17" t="s">
        <v>104</v>
      </c>
      <c r="C220" s="18" t="s">
        <v>59</v>
      </c>
      <c r="D220" s="24">
        <v>1</v>
      </c>
      <c r="E220" s="25"/>
      <c r="F220" s="19"/>
    </row>
    <row r="221" s="4" customFormat="1" ht="24.95" customHeight="1" spans="1:6">
      <c r="A221" s="16" t="s">
        <v>105</v>
      </c>
      <c r="B221" s="17" t="s">
        <v>106</v>
      </c>
      <c r="C221" s="18" t="s">
        <v>73</v>
      </c>
      <c r="D221" s="24">
        <v>1</v>
      </c>
      <c r="E221" s="25"/>
      <c r="F221" s="19"/>
    </row>
    <row r="222" s="4" customFormat="1" ht="24.95" customHeight="1" spans="1:6">
      <c r="A222" s="16" t="s">
        <v>107</v>
      </c>
      <c r="B222" s="17" t="s">
        <v>108</v>
      </c>
      <c r="C222" s="18" t="s">
        <v>30</v>
      </c>
      <c r="D222" s="24">
        <v>0.5</v>
      </c>
      <c r="E222" s="25"/>
      <c r="F222" s="19"/>
    </row>
    <row r="223" s="4" customFormat="1" ht="24.95" customHeight="1" spans="1:6">
      <c r="A223" s="16" t="s">
        <v>109</v>
      </c>
      <c r="B223" s="17" t="s">
        <v>110</v>
      </c>
      <c r="C223" s="18" t="s">
        <v>30</v>
      </c>
      <c r="D223" s="24">
        <v>5</v>
      </c>
      <c r="E223" s="25"/>
      <c r="F223" s="19"/>
    </row>
    <row r="224" s="4" customFormat="1" ht="24.95" customHeight="1" spans="1:6">
      <c r="A224" s="16" t="s">
        <v>111</v>
      </c>
      <c r="B224" s="17" t="s">
        <v>112</v>
      </c>
      <c r="C224" s="18" t="s">
        <v>30</v>
      </c>
      <c r="D224" s="24">
        <v>5</v>
      </c>
      <c r="E224" s="25"/>
      <c r="F224" s="19"/>
    </row>
    <row r="225" s="4" customFormat="1" ht="24.95" customHeight="1" spans="1:6">
      <c r="A225" s="16" t="s">
        <v>113</v>
      </c>
      <c r="B225" s="17" t="s">
        <v>114</v>
      </c>
      <c r="C225" s="18" t="s">
        <v>115</v>
      </c>
      <c r="D225" s="24">
        <v>2</v>
      </c>
      <c r="E225" s="25"/>
      <c r="F225" s="19"/>
    </row>
    <row r="226" s="4" customFormat="1" ht="24.95" customHeight="1" spans="1:6">
      <c r="A226" s="16" t="s">
        <v>116</v>
      </c>
      <c r="B226" s="17" t="s">
        <v>117</v>
      </c>
      <c r="C226" s="18" t="s">
        <v>59</v>
      </c>
      <c r="D226" s="24">
        <v>8</v>
      </c>
      <c r="E226" s="25"/>
      <c r="F226" s="19"/>
    </row>
    <row r="227" s="4" customFormat="1" ht="24.95" customHeight="1" spans="1:6">
      <c r="A227" s="16" t="s">
        <v>118</v>
      </c>
      <c r="B227" s="17" t="s">
        <v>119</v>
      </c>
      <c r="C227" s="18" t="s">
        <v>25</v>
      </c>
      <c r="D227" s="24">
        <v>0.13</v>
      </c>
      <c r="E227" s="25"/>
      <c r="F227" s="19"/>
    </row>
    <row r="228" s="4" customFormat="1" ht="24.95" customHeight="1" spans="1:6">
      <c r="A228" s="16" t="s">
        <v>120</v>
      </c>
      <c r="B228" s="17" t="s">
        <v>121</v>
      </c>
      <c r="C228" s="18" t="s">
        <v>73</v>
      </c>
      <c r="D228" s="24">
        <v>2</v>
      </c>
      <c r="E228" s="25"/>
      <c r="F228" s="19"/>
    </row>
    <row r="229" s="3" customFormat="1" ht="24.95" customHeight="1" spans="1:6">
      <c r="A229" s="12" t="s">
        <v>149</v>
      </c>
      <c r="B229" s="13" t="s">
        <v>150</v>
      </c>
      <c r="C229" s="14"/>
      <c r="D229" s="15"/>
      <c r="E229" s="15"/>
      <c r="F229" s="15"/>
    </row>
    <row r="230" s="4" customFormat="1" ht="24.95" customHeight="1" spans="1:6">
      <c r="A230" s="16" t="s">
        <v>23</v>
      </c>
      <c r="B230" s="17" t="s">
        <v>95</v>
      </c>
      <c r="C230" s="18" t="s">
        <v>59</v>
      </c>
      <c r="D230" s="24">
        <v>1</v>
      </c>
      <c r="E230" s="25"/>
      <c r="F230" s="19"/>
    </row>
    <row r="231" s="4" customFormat="1" ht="24.95" customHeight="1" spans="1:6">
      <c r="A231" s="16" t="s">
        <v>81</v>
      </c>
      <c r="B231" s="17" t="s">
        <v>96</v>
      </c>
      <c r="C231" s="18" t="s">
        <v>73</v>
      </c>
      <c r="D231" s="24">
        <v>1</v>
      </c>
      <c r="E231" s="25"/>
      <c r="F231" s="19"/>
    </row>
    <row r="232" s="4" customFormat="1" ht="24.95" customHeight="1" spans="1:6">
      <c r="A232" s="16" t="s">
        <v>83</v>
      </c>
      <c r="B232" s="17" t="s">
        <v>97</v>
      </c>
      <c r="C232" s="18" t="s">
        <v>73</v>
      </c>
      <c r="D232" s="24">
        <v>1</v>
      </c>
      <c r="E232" s="24"/>
      <c r="F232" s="19"/>
    </row>
    <row r="233" s="4" customFormat="1" ht="24.95" customHeight="1" spans="1:6">
      <c r="A233" s="16" t="s">
        <v>85</v>
      </c>
      <c r="B233" s="17" t="s">
        <v>98</v>
      </c>
      <c r="C233" s="18" t="s">
        <v>73</v>
      </c>
      <c r="D233" s="24">
        <v>1</v>
      </c>
      <c r="E233" s="25"/>
      <c r="F233" s="19"/>
    </row>
    <row r="234" s="4" customFormat="1" ht="24.95" customHeight="1" spans="1:6">
      <c r="A234" s="16" t="s">
        <v>99</v>
      </c>
      <c r="B234" s="17" t="s">
        <v>100</v>
      </c>
      <c r="C234" s="18" t="s">
        <v>73</v>
      </c>
      <c r="D234" s="24">
        <v>1</v>
      </c>
      <c r="E234" s="25"/>
      <c r="F234" s="19"/>
    </row>
    <row r="235" s="4" customFormat="1" ht="24.95" customHeight="1" spans="1:6">
      <c r="A235" s="16" t="s">
        <v>101</v>
      </c>
      <c r="B235" s="17" t="s">
        <v>102</v>
      </c>
      <c r="C235" s="18" t="s">
        <v>73</v>
      </c>
      <c r="D235" s="24">
        <v>1</v>
      </c>
      <c r="E235" s="25"/>
      <c r="F235" s="19"/>
    </row>
    <row r="236" s="4" customFormat="1" ht="24.95" customHeight="1" spans="1:6">
      <c r="A236" s="16" t="s">
        <v>103</v>
      </c>
      <c r="B236" s="17" t="s">
        <v>104</v>
      </c>
      <c r="C236" s="18" t="s">
        <v>59</v>
      </c>
      <c r="D236" s="24">
        <v>1</v>
      </c>
      <c r="E236" s="25"/>
      <c r="F236" s="19"/>
    </row>
    <row r="237" s="4" customFormat="1" ht="24.95" customHeight="1" spans="1:6">
      <c r="A237" s="16" t="s">
        <v>105</v>
      </c>
      <c r="B237" s="17" t="s">
        <v>106</v>
      </c>
      <c r="C237" s="18" t="s">
        <v>73</v>
      </c>
      <c r="D237" s="24">
        <v>1</v>
      </c>
      <c r="E237" s="25"/>
      <c r="F237" s="19"/>
    </row>
    <row r="238" s="4" customFormat="1" ht="24.95" customHeight="1" spans="1:6">
      <c r="A238" s="16" t="s">
        <v>107</v>
      </c>
      <c r="B238" s="17" t="s">
        <v>108</v>
      </c>
      <c r="C238" s="18" t="s">
        <v>30</v>
      </c>
      <c r="D238" s="24">
        <v>0.5</v>
      </c>
      <c r="E238" s="25"/>
      <c r="F238" s="19"/>
    </row>
    <row r="239" s="4" customFormat="1" ht="24.95" customHeight="1" spans="1:6">
      <c r="A239" s="16" t="s">
        <v>109</v>
      </c>
      <c r="B239" s="17" t="s">
        <v>110</v>
      </c>
      <c r="C239" s="18" t="s">
        <v>30</v>
      </c>
      <c r="D239" s="24">
        <v>5</v>
      </c>
      <c r="E239" s="25"/>
      <c r="F239" s="19"/>
    </row>
    <row r="240" s="4" customFormat="1" ht="24.95" customHeight="1" spans="1:6">
      <c r="A240" s="16" t="s">
        <v>111</v>
      </c>
      <c r="B240" s="17" t="s">
        <v>112</v>
      </c>
      <c r="C240" s="18" t="s">
        <v>30</v>
      </c>
      <c r="D240" s="24">
        <v>5</v>
      </c>
      <c r="E240" s="25"/>
      <c r="F240" s="19"/>
    </row>
    <row r="241" s="4" customFormat="1" ht="24.95" customHeight="1" spans="1:6">
      <c r="A241" s="16" t="s">
        <v>113</v>
      </c>
      <c r="B241" s="17" t="s">
        <v>114</v>
      </c>
      <c r="C241" s="18" t="s">
        <v>115</v>
      </c>
      <c r="D241" s="24">
        <v>2</v>
      </c>
      <c r="E241" s="25"/>
      <c r="F241" s="19"/>
    </row>
    <row r="242" s="4" customFormat="1" ht="24.95" customHeight="1" spans="1:6">
      <c r="A242" s="16" t="s">
        <v>116</v>
      </c>
      <c r="B242" s="17" t="s">
        <v>117</v>
      </c>
      <c r="C242" s="18" t="s">
        <v>59</v>
      </c>
      <c r="D242" s="24">
        <v>8</v>
      </c>
      <c r="E242" s="25"/>
      <c r="F242" s="19"/>
    </row>
    <row r="243" s="4" customFormat="1" ht="24.95" customHeight="1" spans="1:6">
      <c r="A243" s="16" t="s">
        <v>118</v>
      </c>
      <c r="B243" s="17" t="s">
        <v>119</v>
      </c>
      <c r="C243" s="18" t="s">
        <v>25</v>
      </c>
      <c r="D243" s="24">
        <v>0.13</v>
      </c>
      <c r="E243" s="25"/>
      <c r="F243" s="19"/>
    </row>
    <row r="244" s="4" customFormat="1" ht="24.95" customHeight="1" spans="1:6">
      <c r="A244" s="16" t="s">
        <v>120</v>
      </c>
      <c r="B244" s="17" t="s">
        <v>121</v>
      </c>
      <c r="C244" s="18" t="s">
        <v>73</v>
      </c>
      <c r="D244" s="24">
        <v>2</v>
      </c>
      <c r="E244" s="25"/>
      <c r="F244" s="19"/>
    </row>
    <row r="245" s="3" customFormat="1" ht="24.95" customHeight="1" spans="1:6">
      <c r="A245" s="12" t="s">
        <v>151</v>
      </c>
      <c r="B245" s="13" t="s">
        <v>152</v>
      </c>
      <c r="C245" s="14"/>
      <c r="D245" s="15"/>
      <c r="E245" s="15"/>
      <c r="F245" s="15"/>
    </row>
    <row r="246" s="4" customFormat="1" ht="24.95" customHeight="1" spans="1:6">
      <c r="A246" s="16" t="s">
        <v>23</v>
      </c>
      <c r="B246" s="17" t="s">
        <v>95</v>
      </c>
      <c r="C246" s="18" t="s">
        <v>59</v>
      </c>
      <c r="D246" s="24">
        <v>1</v>
      </c>
      <c r="E246" s="25"/>
      <c r="F246" s="19"/>
    </row>
    <row r="247" s="4" customFormat="1" ht="24.95" customHeight="1" spans="1:6">
      <c r="A247" s="16" t="s">
        <v>81</v>
      </c>
      <c r="B247" s="17" t="s">
        <v>96</v>
      </c>
      <c r="C247" s="18" t="s">
        <v>73</v>
      </c>
      <c r="D247" s="24">
        <v>1</v>
      </c>
      <c r="E247" s="25"/>
      <c r="F247" s="19"/>
    </row>
    <row r="248" s="4" customFormat="1" ht="24.95" customHeight="1" spans="1:6">
      <c r="A248" s="16" t="s">
        <v>83</v>
      </c>
      <c r="B248" s="17" t="s">
        <v>97</v>
      </c>
      <c r="C248" s="18" t="s">
        <v>73</v>
      </c>
      <c r="D248" s="24">
        <v>1</v>
      </c>
      <c r="E248" s="24"/>
      <c r="F248" s="19"/>
    </row>
    <row r="249" s="4" customFormat="1" ht="24.95" customHeight="1" spans="1:6">
      <c r="A249" s="16" t="s">
        <v>85</v>
      </c>
      <c r="B249" s="17" t="s">
        <v>98</v>
      </c>
      <c r="C249" s="18" t="s">
        <v>73</v>
      </c>
      <c r="D249" s="24">
        <v>1</v>
      </c>
      <c r="E249" s="25"/>
      <c r="F249" s="19"/>
    </row>
    <row r="250" s="4" customFormat="1" ht="24.95" customHeight="1" spans="1:6">
      <c r="A250" s="16" t="s">
        <v>99</v>
      </c>
      <c r="B250" s="17" t="s">
        <v>100</v>
      </c>
      <c r="C250" s="18" t="s">
        <v>73</v>
      </c>
      <c r="D250" s="24">
        <v>1</v>
      </c>
      <c r="E250" s="25"/>
      <c r="F250" s="19"/>
    </row>
    <row r="251" s="4" customFormat="1" ht="24.95" customHeight="1" spans="1:6">
      <c r="A251" s="16" t="s">
        <v>101</v>
      </c>
      <c r="B251" s="17" t="s">
        <v>102</v>
      </c>
      <c r="C251" s="18" t="s">
        <v>73</v>
      </c>
      <c r="D251" s="24">
        <v>1</v>
      </c>
      <c r="E251" s="25"/>
      <c r="F251" s="19"/>
    </row>
    <row r="252" s="4" customFormat="1" ht="24.95" customHeight="1" spans="1:6">
      <c r="A252" s="16" t="s">
        <v>103</v>
      </c>
      <c r="B252" s="17" t="s">
        <v>104</v>
      </c>
      <c r="C252" s="18" t="s">
        <v>59</v>
      </c>
      <c r="D252" s="24">
        <v>1</v>
      </c>
      <c r="E252" s="25"/>
      <c r="F252" s="19"/>
    </row>
    <row r="253" s="4" customFormat="1" ht="24.95" customHeight="1" spans="1:6">
      <c r="A253" s="16" t="s">
        <v>105</v>
      </c>
      <c r="B253" s="17" t="s">
        <v>106</v>
      </c>
      <c r="C253" s="18" t="s">
        <v>73</v>
      </c>
      <c r="D253" s="24">
        <v>1</v>
      </c>
      <c r="E253" s="25"/>
      <c r="F253" s="19"/>
    </row>
    <row r="254" s="4" customFormat="1" ht="24.95" customHeight="1" spans="1:6">
      <c r="A254" s="16" t="s">
        <v>107</v>
      </c>
      <c r="B254" s="17" t="s">
        <v>108</v>
      </c>
      <c r="C254" s="18" t="s">
        <v>30</v>
      </c>
      <c r="D254" s="24">
        <v>0.5</v>
      </c>
      <c r="E254" s="25"/>
      <c r="F254" s="19"/>
    </row>
    <row r="255" s="4" customFormat="1" ht="24.95" customHeight="1" spans="1:6">
      <c r="A255" s="16" t="s">
        <v>109</v>
      </c>
      <c r="B255" s="17" t="s">
        <v>110</v>
      </c>
      <c r="C255" s="18" t="s">
        <v>30</v>
      </c>
      <c r="D255" s="24">
        <v>5</v>
      </c>
      <c r="E255" s="25"/>
      <c r="F255" s="19"/>
    </row>
    <row r="256" s="4" customFormat="1" ht="24.95" customHeight="1" spans="1:6">
      <c r="A256" s="16" t="s">
        <v>111</v>
      </c>
      <c r="B256" s="17" t="s">
        <v>112</v>
      </c>
      <c r="C256" s="18" t="s">
        <v>30</v>
      </c>
      <c r="D256" s="24">
        <v>5</v>
      </c>
      <c r="E256" s="25"/>
      <c r="F256" s="19"/>
    </row>
    <row r="257" s="4" customFormat="1" ht="24.95" customHeight="1" spans="1:6">
      <c r="A257" s="16" t="s">
        <v>113</v>
      </c>
      <c r="B257" s="17" t="s">
        <v>114</v>
      </c>
      <c r="C257" s="18" t="s">
        <v>115</v>
      </c>
      <c r="D257" s="24">
        <v>2</v>
      </c>
      <c r="E257" s="25"/>
      <c r="F257" s="19"/>
    </row>
    <row r="258" s="4" customFormat="1" ht="24.95" customHeight="1" spans="1:6">
      <c r="A258" s="16" t="s">
        <v>116</v>
      </c>
      <c r="B258" s="17" t="s">
        <v>117</v>
      </c>
      <c r="C258" s="18" t="s">
        <v>59</v>
      </c>
      <c r="D258" s="24">
        <v>8</v>
      </c>
      <c r="E258" s="25"/>
      <c r="F258" s="19"/>
    </row>
    <row r="259" s="4" customFormat="1" ht="24.95" customHeight="1" spans="1:6">
      <c r="A259" s="16" t="s">
        <v>118</v>
      </c>
      <c r="B259" s="17" t="s">
        <v>119</v>
      </c>
      <c r="C259" s="18" t="s">
        <v>25</v>
      </c>
      <c r="D259" s="24">
        <v>0.13</v>
      </c>
      <c r="E259" s="25"/>
      <c r="F259" s="19"/>
    </row>
    <row r="260" s="4" customFormat="1" ht="24.95" customHeight="1" spans="1:6">
      <c r="A260" s="16" t="s">
        <v>120</v>
      </c>
      <c r="B260" s="17" t="s">
        <v>121</v>
      </c>
      <c r="C260" s="18" t="s">
        <v>73</v>
      </c>
      <c r="D260" s="24">
        <v>2</v>
      </c>
      <c r="E260" s="25"/>
      <c r="F260" s="19"/>
    </row>
    <row r="261" s="3" customFormat="1" ht="24.95" customHeight="1" spans="1:6">
      <c r="A261" s="12" t="s">
        <v>153</v>
      </c>
      <c r="B261" s="13" t="s">
        <v>154</v>
      </c>
      <c r="C261" s="14"/>
      <c r="D261" s="15"/>
      <c r="E261" s="15"/>
      <c r="F261" s="15"/>
    </row>
    <row r="262" s="4" customFormat="1" ht="24.95" customHeight="1" spans="1:6">
      <c r="A262" s="16" t="s">
        <v>23</v>
      </c>
      <c r="B262" s="17" t="s">
        <v>95</v>
      </c>
      <c r="C262" s="18" t="s">
        <v>59</v>
      </c>
      <c r="D262" s="24">
        <v>1</v>
      </c>
      <c r="E262" s="25"/>
      <c r="F262" s="19"/>
    </row>
    <row r="263" s="4" customFormat="1" ht="24.95" customHeight="1" spans="1:6">
      <c r="A263" s="16" t="s">
        <v>81</v>
      </c>
      <c r="B263" s="17" t="s">
        <v>96</v>
      </c>
      <c r="C263" s="18" t="s">
        <v>73</v>
      </c>
      <c r="D263" s="24">
        <v>1</v>
      </c>
      <c r="E263" s="25"/>
      <c r="F263" s="19"/>
    </row>
    <row r="264" s="4" customFormat="1" ht="24.95" customHeight="1" spans="1:6">
      <c r="A264" s="16" t="s">
        <v>83</v>
      </c>
      <c r="B264" s="17" t="s">
        <v>97</v>
      </c>
      <c r="C264" s="18" t="s">
        <v>73</v>
      </c>
      <c r="D264" s="24">
        <v>1</v>
      </c>
      <c r="E264" s="24"/>
      <c r="F264" s="19"/>
    </row>
    <row r="265" s="4" customFormat="1" ht="24.95" customHeight="1" spans="1:6">
      <c r="A265" s="16" t="s">
        <v>85</v>
      </c>
      <c r="B265" s="17" t="s">
        <v>98</v>
      </c>
      <c r="C265" s="18" t="s">
        <v>73</v>
      </c>
      <c r="D265" s="24">
        <v>1</v>
      </c>
      <c r="E265" s="25"/>
      <c r="F265" s="19"/>
    </row>
    <row r="266" s="4" customFormat="1" ht="24.95" customHeight="1" spans="1:6">
      <c r="A266" s="16" t="s">
        <v>99</v>
      </c>
      <c r="B266" s="17" t="s">
        <v>100</v>
      </c>
      <c r="C266" s="18" t="s">
        <v>73</v>
      </c>
      <c r="D266" s="24">
        <v>1</v>
      </c>
      <c r="E266" s="25"/>
      <c r="F266" s="19"/>
    </row>
    <row r="267" s="4" customFormat="1" ht="24.95" customHeight="1" spans="1:6">
      <c r="A267" s="16" t="s">
        <v>101</v>
      </c>
      <c r="B267" s="17" t="s">
        <v>102</v>
      </c>
      <c r="C267" s="18" t="s">
        <v>73</v>
      </c>
      <c r="D267" s="24">
        <v>1</v>
      </c>
      <c r="E267" s="25"/>
      <c r="F267" s="19"/>
    </row>
    <row r="268" s="4" customFormat="1" ht="24.95" customHeight="1" spans="1:6">
      <c r="A268" s="16" t="s">
        <v>103</v>
      </c>
      <c r="B268" s="17" t="s">
        <v>104</v>
      </c>
      <c r="C268" s="18" t="s">
        <v>59</v>
      </c>
      <c r="D268" s="24">
        <v>1</v>
      </c>
      <c r="E268" s="25"/>
      <c r="F268" s="19"/>
    </row>
    <row r="269" s="4" customFormat="1" ht="24.95" customHeight="1" spans="1:6">
      <c r="A269" s="16" t="s">
        <v>105</v>
      </c>
      <c r="B269" s="17" t="s">
        <v>106</v>
      </c>
      <c r="C269" s="18" t="s">
        <v>73</v>
      </c>
      <c r="D269" s="24">
        <v>1</v>
      </c>
      <c r="E269" s="25"/>
      <c r="F269" s="19"/>
    </row>
    <row r="270" s="4" customFormat="1" ht="24.95" customHeight="1" spans="1:6">
      <c r="A270" s="16" t="s">
        <v>107</v>
      </c>
      <c r="B270" s="17" t="s">
        <v>108</v>
      </c>
      <c r="C270" s="18" t="s">
        <v>30</v>
      </c>
      <c r="D270" s="24">
        <v>0.5</v>
      </c>
      <c r="E270" s="25"/>
      <c r="F270" s="19"/>
    </row>
    <row r="271" s="4" customFormat="1" ht="24.95" customHeight="1" spans="1:6">
      <c r="A271" s="16" t="s">
        <v>109</v>
      </c>
      <c r="B271" s="17" t="s">
        <v>110</v>
      </c>
      <c r="C271" s="18" t="s">
        <v>30</v>
      </c>
      <c r="D271" s="24">
        <v>5</v>
      </c>
      <c r="E271" s="25"/>
      <c r="F271" s="19"/>
    </row>
    <row r="272" s="4" customFormat="1" ht="24.95" customHeight="1" spans="1:6">
      <c r="A272" s="16" t="s">
        <v>111</v>
      </c>
      <c r="B272" s="17" t="s">
        <v>112</v>
      </c>
      <c r="C272" s="18" t="s">
        <v>30</v>
      </c>
      <c r="D272" s="24">
        <v>5</v>
      </c>
      <c r="E272" s="25"/>
      <c r="F272" s="19"/>
    </row>
    <row r="273" s="4" customFormat="1" ht="24.95" customHeight="1" spans="1:6">
      <c r="A273" s="16" t="s">
        <v>113</v>
      </c>
      <c r="B273" s="17" t="s">
        <v>114</v>
      </c>
      <c r="C273" s="18" t="s">
        <v>115</v>
      </c>
      <c r="D273" s="24">
        <v>2</v>
      </c>
      <c r="E273" s="25"/>
      <c r="F273" s="19"/>
    </row>
    <row r="274" s="4" customFormat="1" ht="24.95" customHeight="1" spans="1:6">
      <c r="A274" s="16" t="s">
        <v>116</v>
      </c>
      <c r="B274" s="17" t="s">
        <v>117</v>
      </c>
      <c r="C274" s="18" t="s">
        <v>59</v>
      </c>
      <c r="D274" s="24">
        <v>8</v>
      </c>
      <c r="E274" s="25"/>
      <c r="F274" s="19"/>
    </row>
    <row r="275" s="4" customFormat="1" ht="24.95" customHeight="1" spans="1:6">
      <c r="A275" s="16" t="s">
        <v>118</v>
      </c>
      <c r="B275" s="17" t="s">
        <v>119</v>
      </c>
      <c r="C275" s="18" t="s">
        <v>25</v>
      </c>
      <c r="D275" s="24">
        <v>0.13</v>
      </c>
      <c r="E275" s="25"/>
      <c r="F275" s="19"/>
    </row>
    <row r="276" s="4" customFormat="1" ht="24.95" customHeight="1" spans="1:6">
      <c r="A276" s="16" t="s">
        <v>120</v>
      </c>
      <c r="B276" s="17" t="s">
        <v>121</v>
      </c>
      <c r="C276" s="18" t="s">
        <v>73</v>
      </c>
      <c r="D276" s="24">
        <v>2</v>
      </c>
      <c r="E276" s="25"/>
      <c r="F276" s="19"/>
    </row>
    <row r="277" ht="24.95" customHeight="1" spans="1:6">
      <c r="A277" s="12" t="s">
        <v>155</v>
      </c>
      <c r="B277" s="13" t="s">
        <v>156</v>
      </c>
      <c r="C277" s="14"/>
      <c r="D277" s="15"/>
      <c r="E277" s="15"/>
      <c r="F277" s="15"/>
    </row>
    <row r="278" ht="24.95" customHeight="1" spans="1:6">
      <c r="A278" s="12" t="s">
        <v>21</v>
      </c>
      <c r="B278" s="13" t="s">
        <v>157</v>
      </c>
      <c r="C278" s="14"/>
      <c r="D278" s="15"/>
      <c r="E278" s="15"/>
      <c r="F278" s="15"/>
    </row>
    <row r="279" ht="24.95" customHeight="1" spans="1:6">
      <c r="A279" s="16" t="s">
        <v>23</v>
      </c>
      <c r="B279" s="17" t="s">
        <v>24</v>
      </c>
      <c r="C279" s="18" t="s">
        <v>25</v>
      </c>
      <c r="D279" s="19">
        <f>(D281+D282)*0.34</f>
        <v>102</v>
      </c>
      <c r="E279" s="19"/>
      <c r="F279" s="19"/>
    </row>
    <row r="280" ht="24.95" customHeight="1" spans="1:20">
      <c r="A280" s="16" t="s">
        <v>26</v>
      </c>
      <c r="B280" s="17" t="s">
        <v>27</v>
      </c>
      <c r="C280" s="18" t="s">
        <v>25</v>
      </c>
      <c r="D280" s="19">
        <f>D279*0.95</f>
        <v>96.9</v>
      </c>
      <c r="E280" s="19"/>
      <c r="F280" s="19"/>
      <c r="T280" s="27"/>
    </row>
    <row r="281" ht="24.95" customHeight="1" spans="1:20">
      <c r="A281" s="16" t="s">
        <v>28</v>
      </c>
      <c r="B281" s="17" t="s">
        <v>158</v>
      </c>
      <c r="C281" s="18" t="s">
        <v>30</v>
      </c>
      <c r="D281" s="19">
        <v>150</v>
      </c>
      <c r="E281" s="19"/>
      <c r="F281" s="19"/>
      <c r="T281" s="27"/>
    </row>
    <row r="282" ht="24.95" customHeight="1" spans="1:6">
      <c r="A282" s="16" t="s">
        <v>31</v>
      </c>
      <c r="B282" s="17" t="s">
        <v>29</v>
      </c>
      <c r="C282" s="18" t="s">
        <v>30</v>
      </c>
      <c r="D282" s="19">
        <v>150</v>
      </c>
      <c r="E282" s="19"/>
      <c r="F282" s="19"/>
    </row>
    <row r="283" ht="24.95" customHeight="1" spans="1:6">
      <c r="A283" s="16" t="s">
        <v>33</v>
      </c>
      <c r="B283" s="20" t="s">
        <v>36</v>
      </c>
      <c r="C283" s="18" t="s">
        <v>37</v>
      </c>
      <c r="D283" s="19">
        <f>D12</f>
        <v>10</v>
      </c>
      <c r="E283" s="19"/>
      <c r="F283" s="19"/>
    </row>
    <row r="284" ht="24.95" customHeight="1" spans="1:6">
      <c r="A284" s="12" t="s">
        <v>67</v>
      </c>
      <c r="B284" s="13" t="s">
        <v>159</v>
      </c>
      <c r="C284" s="14"/>
      <c r="D284" s="15"/>
      <c r="E284" s="15"/>
      <c r="F284" s="15"/>
    </row>
    <row r="285" ht="24.95" customHeight="1" spans="1:6">
      <c r="A285" s="16" t="s">
        <v>23</v>
      </c>
      <c r="B285" s="17" t="s">
        <v>24</v>
      </c>
      <c r="C285" s="18" t="s">
        <v>25</v>
      </c>
      <c r="D285" s="19">
        <f>(D287+D288+D289)*0.34</f>
        <v>1088</v>
      </c>
      <c r="E285" s="19"/>
      <c r="F285" s="19"/>
    </row>
    <row r="286" ht="24.95" customHeight="1" spans="1:20">
      <c r="A286" s="16" t="s">
        <v>26</v>
      </c>
      <c r="B286" s="17" t="s">
        <v>27</v>
      </c>
      <c r="C286" s="18" t="s">
        <v>25</v>
      </c>
      <c r="D286" s="19">
        <f>D285*0.95</f>
        <v>1033.6</v>
      </c>
      <c r="E286" s="19"/>
      <c r="F286" s="19"/>
      <c r="T286" s="27"/>
    </row>
    <row r="287" ht="24.95" customHeight="1" spans="1:20">
      <c r="A287" s="16" t="s">
        <v>28</v>
      </c>
      <c r="B287" s="17" t="s">
        <v>140</v>
      </c>
      <c r="C287" s="18" t="s">
        <v>30</v>
      </c>
      <c r="D287" s="19">
        <v>700</v>
      </c>
      <c r="E287" s="19"/>
      <c r="F287" s="19"/>
      <c r="T287" s="27"/>
    </row>
    <row r="288" ht="24.95" customHeight="1" spans="1:6">
      <c r="A288" s="16" t="s">
        <v>31</v>
      </c>
      <c r="B288" s="17" t="s">
        <v>29</v>
      </c>
      <c r="C288" s="18" t="s">
        <v>30</v>
      </c>
      <c r="D288" s="19">
        <f>900+550</f>
        <v>1450</v>
      </c>
      <c r="E288" s="19"/>
      <c r="F288" s="19"/>
    </row>
    <row r="289" ht="24.95" customHeight="1" spans="1:6">
      <c r="A289" s="16" t="s">
        <v>33</v>
      </c>
      <c r="B289" s="17" t="s">
        <v>32</v>
      </c>
      <c r="C289" s="18" t="s">
        <v>30</v>
      </c>
      <c r="D289" s="19">
        <f>900+150</f>
        <v>1050</v>
      </c>
      <c r="E289" s="19"/>
      <c r="F289" s="19"/>
    </row>
    <row r="290" ht="24.95" customHeight="1" spans="1:6">
      <c r="A290" s="16" t="s">
        <v>35</v>
      </c>
      <c r="B290" s="20" t="s">
        <v>36</v>
      </c>
      <c r="C290" s="18" t="s">
        <v>37</v>
      </c>
      <c r="D290" s="19">
        <f>D12</f>
        <v>10</v>
      </c>
      <c r="E290" s="19"/>
      <c r="F290" s="19"/>
    </row>
    <row r="291" ht="24.95" customHeight="1" spans="1:6">
      <c r="A291" s="16" t="s">
        <v>38</v>
      </c>
      <c r="B291" s="22" t="s">
        <v>160</v>
      </c>
      <c r="C291" s="16" t="s">
        <v>43</v>
      </c>
      <c r="D291" s="23">
        <f>2.5*(8.5^2+6^2+(8.5^2*6^2)^0.5)/3</f>
        <v>132.708333333333</v>
      </c>
      <c r="E291" s="23"/>
      <c r="F291" s="23"/>
    </row>
    <row r="292" ht="24.95" customHeight="1" spans="1:6">
      <c r="A292" s="16" t="s">
        <v>41</v>
      </c>
      <c r="B292" s="22" t="s">
        <v>161</v>
      </c>
      <c r="C292" s="16" t="s">
        <v>43</v>
      </c>
      <c r="D292" s="23">
        <f>D291-4*4*2.5</f>
        <v>92.7083333333333</v>
      </c>
      <c r="E292" s="23"/>
      <c r="F292" s="23"/>
    </row>
    <row r="293" ht="24.95" customHeight="1" spans="1:6">
      <c r="A293" s="16" t="s">
        <v>44</v>
      </c>
      <c r="B293" s="22" t="s">
        <v>47</v>
      </c>
      <c r="C293" s="16" t="s">
        <v>43</v>
      </c>
      <c r="D293" s="23">
        <f>4*2.1*0.25*2+3.5*2.1*0.25*2+0.35*0.25*4</f>
        <v>8.225</v>
      </c>
      <c r="E293" s="23"/>
      <c r="F293" s="23"/>
    </row>
    <row r="294" ht="24.95" customHeight="1" spans="1:6">
      <c r="A294" s="16" t="s">
        <v>46</v>
      </c>
      <c r="B294" s="22" t="s">
        <v>49</v>
      </c>
      <c r="C294" s="16" t="s">
        <v>43</v>
      </c>
      <c r="D294" s="23">
        <f>4*4*0.25+4*4*0.15</f>
        <v>6.4</v>
      </c>
      <c r="E294" s="23"/>
      <c r="F294" s="23"/>
    </row>
    <row r="295" ht="24.95" customHeight="1" spans="1:6">
      <c r="A295" s="16" t="s">
        <v>48</v>
      </c>
      <c r="B295" s="22" t="s">
        <v>51</v>
      </c>
      <c r="C295" s="16" t="s">
        <v>52</v>
      </c>
      <c r="D295" s="23">
        <f>4*2.5*4+3.5*2.1*4+3.5*3.5</f>
        <v>81.65</v>
      </c>
      <c r="E295" s="23"/>
      <c r="F295" s="23"/>
    </row>
    <row r="296" ht="24.95" customHeight="1" spans="1:6">
      <c r="A296" s="16" t="s">
        <v>50</v>
      </c>
      <c r="B296" s="22" t="s">
        <v>54</v>
      </c>
      <c r="C296" s="19" t="s">
        <v>25</v>
      </c>
      <c r="D296" s="19">
        <f>4*4*2.5</f>
        <v>40</v>
      </c>
      <c r="E296" s="23"/>
      <c r="F296" s="23"/>
    </row>
    <row r="297" ht="24.95" customHeight="1" spans="1:6">
      <c r="A297" s="16" t="s">
        <v>53</v>
      </c>
      <c r="B297" s="22" t="s">
        <v>56</v>
      </c>
      <c r="C297" s="16" t="s">
        <v>30</v>
      </c>
      <c r="D297" s="23">
        <v>2</v>
      </c>
      <c r="E297" s="23"/>
      <c r="F297" s="23"/>
    </row>
    <row r="298" ht="24.95" customHeight="1" spans="1:6">
      <c r="A298" s="16" t="s">
        <v>55</v>
      </c>
      <c r="B298" s="22" t="s">
        <v>58</v>
      </c>
      <c r="C298" s="16" t="s">
        <v>59</v>
      </c>
      <c r="D298" s="23">
        <v>1</v>
      </c>
      <c r="E298" s="23"/>
      <c r="F298" s="23"/>
    </row>
    <row r="299" ht="24.95" customHeight="1" spans="1:6">
      <c r="A299" s="16" t="s">
        <v>57</v>
      </c>
      <c r="B299" s="22" t="s">
        <v>61</v>
      </c>
      <c r="C299" s="16" t="s">
        <v>62</v>
      </c>
      <c r="D299" s="23">
        <v>1.062</v>
      </c>
      <c r="E299" s="23"/>
      <c r="F299" s="23"/>
    </row>
    <row r="300" ht="24.95" customHeight="1" spans="1:6">
      <c r="A300" s="16" t="s">
        <v>60</v>
      </c>
      <c r="B300" s="22" t="s">
        <v>64</v>
      </c>
      <c r="C300" s="16" t="s">
        <v>30</v>
      </c>
      <c r="D300" s="23">
        <f>4*5*0.3</f>
        <v>6</v>
      </c>
      <c r="E300" s="23"/>
      <c r="F300" s="23"/>
    </row>
    <row r="301" ht="24.95" customHeight="1" spans="1:6">
      <c r="A301" s="16" t="s">
        <v>63</v>
      </c>
      <c r="B301" s="22" t="s">
        <v>66</v>
      </c>
      <c r="C301" s="16" t="s">
        <v>52</v>
      </c>
      <c r="D301" s="23">
        <f>4*5*0.4*0.4</f>
        <v>3.2</v>
      </c>
      <c r="E301" s="23"/>
      <c r="F301" s="23"/>
    </row>
    <row r="302" ht="24.95" customHeight="1" spans="1:6">
      <c r="A302" s="12" t="s">
        <v>87</v>
      </c>
      <c r="B302" s="13" t="s">
        <v>162</v>
      </c>
      <c r="C302" s="14"/>
      <c r="D302" s="15"/>
      <c r="E302" s="15"/>
      <c r="F302" s="15"/>
    </row>
    <row r="303" ht="24.95" customHeight="1" spans="1:6">
      <c r="A303" s="12" t="s">
        <v>134</v>
      </c>
      <c r="B303" s="13" t="s">
        <v>163</v>
      </c>
      <c r="C303" s="14"/>
      <c r="D303" s="15"/>
      <c r="E303" s="15"/>
      <c r="F303" s="15"/>
    </row>
    <row r="304" ht="24.95" customHeight="1" spans="1:6">
      <c r="A304" s="16" t="s">
        <v>23</v>
      </c>
      <c r="B304" s="17" t="s">
        <v>24</v>
      </c>
      <c r="C304" s="18" t="s">
        <v>25</v>
      </c>
      <c r="D304" s="19">
        <f>(D306)*0.34</f>
        <v>578</v>
      </c>
      <c r="E304" s="19"/>
      <c r="F304" s="19"/>
    </row>
    <row r="305" ht="24.95" customHeight="1" spans="1:20">
      <c r="A305" s="16" t="s">
        <v>26</v>
      </c>
      <c r="B305" s="17" t="s">
        <v>27</v>
      </c>
      <c r="C305" s="18" t="s">
        <v>25</v>
      </c>
      <c r="D305" s="19">
        <f>D304*0.95</f>
        <v>549.1</v>
      </c>
      <c r="E305" s="19"/>
      <c r="F305" s="19"/>
      <c r="T305" s="27"/>
    </row>
    <row r="306" ht="24.95" customHeight="1" spans="1:6">
      <c r="A306" s="16" t="s">
        <v>28</v>
      </c>
      <c r="B306" s="17" t="s">
        <v>32</v>
      </c>
      <c r="C306" s="18" t="s">
        <v>30</v>
      </c>
      <c r="D306" s="19">
        <v>1700</v>
      </c>
      <c r="E306" s="19"/>
      <c r="F306" s="19"/>
    </row>
    <row r="307" ht="24.95" customHeight="1" spans="1:6">
      <c r="A307" s="16" t="s">
        <v>31</v>
      </c>
      <c r="B307" s="20" t="s">
        <v>36</v>
      </c>
      <c r="C307" s="18" t="s">
        <v>37</v>
      </c>
      <c r="D307" s="19">
        <f>D12</f>
        <v>10</v>
      </c>
      <c r="E307" s="19"/>
      <c r="F307" s="19"/>
    </row>
    <row r="308" ht="24.95" customHeight="1" spans="1:6">
      <c r="A308" s="16" t="s">
        <v>33</v>
      </c>
      <c r="B308" s="22" t="s">
        <v>42</v>
      </c>
      <c r="C308" s="16" t="s">
        <v>43</v>
      </c>
      <c r="D308" s="23">
        <f>2.5*(8.5^2+6^2+(8.5^2*6^2)^0.5)/3</f>
        <v>132.708333333333</v>
      </c>
      <c r="E308" s="23"/>
      <c r="F308" s="23"/>
    </row>
    <row r="309" ht="24.95" customHeight="1" spans="1:6">
      <c r="A309" s="16" t="s">
        <v>35</v>
      </c>
      <c r="B309" s="22" t="s">
        <v>45</v>
      </c>
      <c r="C309" s="16" t="s">
        <v>43</v>
      </c>
      <c r="D309" s="23">
        <f>D308-4*4*2.5</f>
        <v>92.7083333333333</v>
      </c>
      <c r="E309" s="23"/>
      <c r="F309" s="23"/>
    </row>
    <row r="310" ht="24.95" customHeight="1" spans="1:6">
      <c r="A310" s="16" t="s">
        <v>38</v>
      </c>
      <c r="B310" s="22" t="s">
        <v>47</v>
      </c>
      <c r="C310" s="16" t="s">
        <v>43</v>
      </c>
      <c r="D310" s="23">
        <f>4*2.1*0.25*2+3.5*2.1*0.25*2+0.35*0.25*4</f>
        <v>8.225</v>
      </c>
      <c r="E310" s="23"/>
      <c r="F310" s="23"/>
    </row>
    <row r="311" ht="24.95" customHeight="1" spans="1:6">
      <c r="A311" s="16" t="s">
        <v>41</v>
      </c>
      <c r="B311" s="22" t="s">
        <v>49</v>
      </c>
      <c r="C311" s="16" t="s">
        <v>43</v>
      </c>
      <c r="D311" s="23">
        <f>4*4*0.25+4*4*0.15</f>
        <v>6.4</v>
      </c>
      <c r="E311" s="23"/>
      <c r="F311" s="23"/>
    </row>
    <row r="312" ht="24.95" customHeight="1" spans="1:6">
      <c r="A312" s="16" t="s">
        <v>44</v>
      </c>
      <c r="B312" s="22" t="s">
        <v>51</v>
      </c>
      <c r="C312" s="16" t="s">
        <v>52</v>
      </c>
      <c r="D312" s="23">
        <f>4*2.5*4+3.5*2.1*4+3.5*3.5</f>
        <v>81.65</v>
      </c>
      <c r="E312" s="23"/>
      <c r="F312" s="23"/>
    </row>
    <row r="313" ht="24.95" customHeight="1" spans="1:6">
      <c r="A313" s="16" t="s">
        <v>46</v>
      </c>
      <c r="B313" s="22" t="s">
        <v>54</v>
      </c>
      <c r="C313" s="19" t="s">
        <v>25</v>
      </c>
      <c r="D313" s="19">
        <f>4*4*2.5</f>
        <v>40</v>
      </c>
      <c r="E313" s="23"/>
      <c r="F313" s="23"/>
    </row>
    <row r="314" ht="24.95" customHeight="1" spans="1:6">
      <c r="A314" s="16" t="s">
        <v>48</v>
      </c>
      <c r="B314" s="22" t="s">
        <v>56</v>
      </c>
      <c r="C314" s="16" t="s">
        <v>30</v>
      </c>
      <c r="D314" s="23">
        <v>2</v>
      </c>
      <c r="E314" s="23"/>
      <c r="F314" s="23"/>
    </row>
    <row r="315" ht="24.95" customHeight="1" spans="1:6">
      <c r="A315" s="16" t="s">
        <v>50</v>
      </c>
      <c r="B315" s="22" t="s">
        <v>58</v>
      </c>
      <c r="C315" s="16" t="s">
        <v>59</v>
      </c>
      <c r="D315" s="23">
        <v>1</v>
      </c>
      <c r="E315" s="23"/>
      <c r="F315" s="23"/>
    </row>
    <row r="316" ht="24.95" customHeight="1" spans="1:6">
      <c r="A316" s="16" t="s">
        <v>53</v>
      </c>
      <c r="B316" s="22" t="s">
        <v>61</v>
      </c>
      <c r="C316" s="16" t="s">
        <v>62</v>
      </c>
      <c r="D316" s="23">
        <v>1.062</v>
      </c>
      <c r="E316" s="23"/>
      <c r="F316" s="23"/>
    </row>
    <row r="317" ht="24.95" customHeight="1" spans="1:6">
      <c r="A317" s="16" t="s">
        <v>55</v>
      </c>
      <c r="B317" s="22" t="s">
        <v>64</v>
      </c>
      <c r="C317" s="16" t="s">
        <v>30</v>
      </c>
      <c r="D317" s="23">
        <f>4*5*0.3</f>
        <v>6</v>
      </c>
      <c r="E317" s="23"/>
      <c r="F317" s="23"/>
    </row>
    <row r="318" ht="24.95" customHeight="1" spans="1:6">
      <c r="A318" s="16" t="s">
        <v>57</v>
      </c>
      <c r="B318" s="22" t="s">
        <v>66</v>
      </c>
      <c r="C318" s="16" t="s">
        <v>52</v>
      </c>
      <c r="D318" s="23">
        <f>4*5*0.4*0.4</f>
        <v>3.2</v>
      </c>
      <c r="E318" s="23"/>
      <c r="F318" s="23"/>
    </row>
    <row r="319" ht="24.95" customHeight="1" spans="1:6">
      <c r="A319" s="12" t="s">
        <v>136</v>
      </c>
      <c r="B319" s="13" t="s">
        <v>164</v>
      </c>
      <c r="C319" s="14"/>
      <c r="D319" s="15"/>
      <c r="E319" s="15"/>
      <c r="F319" s="15"/>
    </row>
    <row r="320" ht="24.95" customHeight="1" spans="1:6">
      <c r="A320" s="16" t="s">
        <v>23</v>
      </c>
      <c r="B320" s="17" t="s">
        <v>24</v>
      </c>
      <c r="C320" s="18" t="s">
        <v>25</v>
      </c>
      <c r="D320" s="19">
        <f>(D322)*0.34</f>
        <v>476</v>
      </c>
      <c r="E320" s="19"/>
      <c r="F320" s="19"/>
    </row>
    <row r="321" ht="24.95" customHeight="1" spans="1:20">
      <c r="A321" s="16" t="s">
        <v>26</v>
      </c>
      <c r="B321" s="17" t="s">
        <v>27</v>
      </c>
      <c r="C321" s="18" t="s">
        <v>25</v>
      </c>
      <c r="D321" s="19">
        <f>D320*0.95</f>
        <v>452.2</v>
      </c>
      <c r="E321" s="19"/>
      <c r="F321" s="19"/>
      <c r="T321" s="27"/>
    </row>
    <row r="322" ht="24.95" customHeight="1" spans="1:6">
      <c r="A322" s="16" t="s">
        <v>28</v>
      </c>
      <c r="B322" s="17" t="s">
        <v>29</v>
      </c>
      <c r="C322" s="18" t="s">
        <v>30</v>
      </c>
      <c r="D322" s="19">
        <v>1400</v>
      </c>
      <c r="E322" s="19"/>
      <c r="F322" s="19"/>
    </row>
    <row r="323" ht="24.95" customHeight="1" spans="1:6">
      <c r="A323" s="16" t="s">
        <v>31</v>
      </c>
      <c r="B323" s="20" t="s">
        <v>36</v>
      </c>
      <c r="C323" s="18" t="s">
        <v>37</v>
      </c>
      <c r="D323" s="19">
        <f>D12</f>
        <v>10</v>
      </c>
      <c r="E323" s="19"/>
      <c r="F323" s="19"/>
    </row>
    <row r="324" ht="24.95" customHeight="1" spans="1:6">
      <c r="A324" s="12" t="s">
        <v>89</v>
      </c>
      <c r="B324" s="13" t="s">
        <v>165</v>
      </c>
      <c r="C324" s="14"/>
      <c r="D324" s="15"/>
      <c r="E324" s="15"/>
      <c r="F324" s="15"/>
    </row>
    <row r="325" ht="24.95" customHeight="1" spans="1:6">
      <c r="A325" s="16" t="s">
        <v>23</v>
      </c>
      <c r="B325" s="17" t="s">
        <v>24</v>
      </c>
      <c r="C325" s="18" t="s">
        <v>25</v>
      </c>
      <c r="D325" s="19">
        <f>(D327)*0.34</f>
        <v>1754.4</v>
      </c>
      <c r="E325" s="19"/>
      <c r="F325" s="19"/>
    </row>
    <row r="326" ht="24.95" customHeight="1" spans="1:20">
      <c r="A326" s="16" t="s">
        <v>26</v>
      </c>
      <c r="B326" s="17" t="s">
        <v>27</v>
      </c>
      <c r="C326" s="18" t="s">
        <v>25</v>
      </c>
      <c r="D326" s="19">
        <f>D325*0.95</f>
        <v>1666.68</v>
      </c>
      <c r="E326" s="19"/>
      <c r="F326" s="19"/>
      <c r="T326" s="27"/>
    </row>
    <row r="327" ht="24.95" customHeight="1" spans="1:20">
      <c r="A327" s="16" t="s">
        <v>28</v>
      </c>
      <c r="B327" s="17" t="s">
        <v>140</v>
      </c>
      <c r="C327" s="18" t="s">
        <v>30</v>
      </c>
      <c r="D327" s="19">
        <v>5160</v>
      </c>
      <c r="E327" s="19"/>
      <c r="F327" s="19"/>
      <c r="T327" s="27"/>
    </row>
    <row r="328" ht="24.95" customHeight="1" spans="1:6">
      <c r="A328" s="16" t="s">
        <v>31</v>
      </c>
      <c r="B328" s="20" t="s">
        <v>36</v>
      </c>
      <c r="C328" s="18" t="s">
        <v>37</v>
      </c>
      <c r="D328" s="19">
        <f>D12</f>
        <v>10</v>
      </c>
      <c r="E328" s="19"/>
      <c r="F328" s="19"/>
    </row>
    <row r="329" ht="24.95" customHeight="1" spans="1:6">
      <c r="A329" s="12" t="s">
        <v>91</v>
      </c>
      <c r="B329" s="13" t="s">
        <v>166</v>
      </c>
      <c r="C329" s="14"/>
      <c r="D329" s="15"/>
      <c r="E329" s="15"/>
      <c r="F329" s="15"/>
    </row>
    <row r="330" ht="24.95" customHeight="1" spans="1:6">
      <c r="A330" s="16" t="s">
        <v>23</v>
      </c>
      <c r="B330" s="17" t="s">
        <v>24</v>
      </c>
      <c r="C330" s="18" t="s">
        <v>25</v>
      </c>
      <c r="D330" s="19">
        <f>(D332)*0.34</f>
        <v>1054</v>
      </c>
      <c r="E330" s="19"/>
      <c r="F330" s="19"/>
    </row>
    <row r="331" ht="24.95" customHeight="1" spans="1:20">
      <c r="A331" s="16" t="s">
        <v>26</v>
      </c>
      <c r="B331" s="17" t="s">
        <v>27</v>
      </c>
      <c r="C331" s="18" t="s">
        <v>25</v>
      </c>
      <c r="D331" s="19">
        <f>D330*0.95</f>
        <v>1001.3</v>
      </c>
      <c r="E331" s="19"/>
      <c r="F331" s="19"/>
      <c r="T331" s="27"/>
    </row>
    <row r="332" ht="24.95" customHeight="1" spans="1:6">
      <c r="A332" s="16" t="s">
        <v>28</v>
      </c>
      <c r="B332" s="17" t="s">
        <v>32</v>
      </c>
      <c r="C332" s="18" t="s">
        <v>30</v>
      </c>
      <c r="D332" s="19">
        <f>700+1100+1300</f>
        <v>3100</v>
      </c>
      <c r="E332" s="19"/>
      <c r="F332" s="19"/>
    </row>
    <row r="333" ht="24.95" customHeight="1" spans="1:6">
      <c r="A333" s="16" t="s">
        <v>31</v>
      </c>
      <c r="B333" s="20" t="s">
        <v>36</v>
      </c>
      <c r="C333" s="18" t="s">
        <v>37</v>
      </c>
      <c r="D333" s="19">
        <f>D12</f>
        <v>10</v>
      </c>
      <c r="E333" s="19"/>
      <c r="F333" s="19"/>
    </row>
    <row r="334" ht="24.95" customHeight="1" spans="1:6">
      <c r="A334" s="16" t="s">
        <v>33</v>
      </c>
      <c r="B334" s="21" t="s">
        <v>167</v>
      </c>
      <c r="C334" s="19" t="s">
        <v>168</v>
      </c>
      <c r="D334" s="19">
        <v>1</v>
      </c>
      <c r="E334" s="19"/>
      <c r="F334" s="19"/>
    </row>
    <row r="335" ht="24.95" customHeight="1" spans="1:6">
      <c r="A335" s="12" t="s">
        <v>93</v>
      </c>
      <c r="B335" s="13" t="s">
        <v>169</v>
      </c>
      <c r="C335" s="14"/>
      <c r="D335" s="15"/>
      <c r="E335" s="15"/>
      <c r="F335" s="15"/>
    </row>
    <row r="336" ht="24.95" customHeight="1" spans="1:6">
      <c r="A336" s="12" t="s">
        <v>134</v>
      </c>
      <c r="B336" s="13" t="s">
        <v>170</v>
      </c>
      <c r="C336" s="30"/>
      <c r="D336" s="30"/>
      <c r="E336" s="31"/>
      <c r="F336" s="15"/>
    </row>
    <row r="337" ht="24.95" customHeight="1" spans="1:6">
      <c r="A337" s="16" t="s">
        <v>23</v>
      </c>
      <c r="B337" s="17" t="s">
        <v>24</v>
      </c>
      <c r="C337" s="18" t="s">
        <v>25</v>
      </c>
      <c r="D337" s="19">
        <f>(D339)*0.34</f>
        <v>442</v>
      </c>
      <c r="E337" s="19"/>
      <c r="F337" s="19"/>
    </row>
    <row r="338" ht="24.95" customHeight="1" spans="1:20">
      <c r="A338" s="16" t="s">
        <v>26</v>
      </c>
      <c r="B338" s="17" t="s">
        <v>27</v>
      </c>
      <c r="C338" s="18" t="s">
        <v>25</v>
      </c>
      <c r="D338" s="19">
        <f>D337*0.95</f>
        <v>419.9</v>
      </c>
      <c r="E338" s="19"/>
      <c r="F338" s="19"/>
      <c r="T338" s="27"/>
    </row>
    <row r="339" ht="25.5" customHeight="1" spans="1:6">
      <c r="A339" s="16" t="s">
        <v>28</v>
      </c>
      <c r="B339" s="17" t="s">
        <v>32</v>
      </c>
      <c r="C339" s="18" t="s">
        <v>30</v>
      </c>
      <c r="D339" s="19">
        <v>1300</v>
      </c>
      <c r="E339" s="19"/>
      <c r="F339" s="19"/>
    </row>
    <row r="340" ht="24.95" customHeight="1" spans="1:6">
      <c r="A340" s="16" t="s">
        <v>31</v>
      </c>
      <c r="B340" s="20" t="s">
        <v>36</v>
      </c>
      <c r="C340" s="18" t="s">
        <v>37</v>
      </c>
      <c r="D340" s="19">
        <f>D12</f>
        <v>10</v>
      </c>
      <c r="E340" s="19"/>
      <c r="F340" s="19"/>
    </row>
    <row r="341" ht="24.95" customHeight="1" spans="1:6">
      <c r="A341" s="12" t="s">
        <v>136</v>
      </c>
      <c r="B341" s="13" t="s">
        <v>171</v>
      </c>
      <c r="C341" s="30"/>
      <c r="D341" s="30"/>
      <c r="E341" s="31"/>
      <c r="F341" s="15"/>
    </row>
    <row r="342" ht="24.95" customHeight="1" spans="1:6">
      <c r="A342" s="16" t="s">
        <v>23</v>
      </c>
      <c r="B342" s="17" t="s">
        <v>24</v>
      </c>
      <c r="C342" s="18" t="s">
        <v>25</v>
      </c>
      <c r="D342" s="19">
        <f>(D344)*0.34</f>
        <v>170</v>
      </c>
      <c r="E342" s="19"/>
      <c r="F342" s="19"/>
    </row>
    <row r="343" ht="24.95" customHeight="1" spans="1:20">
      <c r="A343" s="16" t="s">
        <v>26</v>
      </c>
      <c r="B343" s="17" t="s">
        <v>27</v>
      </c>
      <c r="C343" s="18" t="s">
        <v>25</v>
      </c>
      <c r="D343" s="19">
        <f>D342*0.95</f>
        <v>161.5</v>
      </c>
      <c r="E343" s="19"/>
      <c r="F343" s="19"/>
      <c r="T343" s="27"/>
    </row>
    <row r="344" ht="25.5" customHeight="1" spans="1:6">
      <c r="A344" s="16" t="s">
        <v>28</v>
      </c>
      <c r="B344" s="17" t="s">
        <v>32</v>
      </c>
      <c r="C344" s="18" t="s">
        <v>30</v>
      </c>
      <c r="D344" s="19">
        <v>500</v>
      </c>
      <c r="E344" s="19"/>
      <c r="F344" s="19"/>
    </row>
    <row r="345" ht="24.95" customHeight="1" spans="1:6">
      <c r="A345" s="16" t="s">
        <v>31</v>
      </c>
      <c r="B345" s="20" t="s">
        <v>36</v>
      </c>
      <c r="C345" s="18" t="s">
        <v>37</v>
      </c>
      <c r="D345" s="19">
        <f>D12</f>
        <v>10</v>
      </c>
      <c r="E345" s="19"/>
      <c r="F345" s="19"/>
    </row>
    <row r="346" ht="24.95" customHeight="1" spans="1:6">
      <c r="A346" s="12" t="s">
        <v>172</v>
      </c>
      <c r="B346" s="13" t="s">
        <v>173</v>
      </c>
      <c r="C346" s="14"/>
      <c r="D346" s="15"/>
      <c r="E346" s="15"/>
      <c r="F346" s="15"/>
    </row>
    <row r="347" ht="24.95" customHeight="1" spans="1:6">
      <c r="A347" s="12" t="s">
        <v>21</v>
      </c>
      <c r="B347" s="13" t="s">
        <v>174</v>
      </c>
      <c r="C347" s="14"/>
      <c r="D347" s="15"/>
      <c r="E347" s="15"/>
      <c r="F347" s="15"/>
    </row>
    <row r="348" ht="24.95" customHeight="1" spans="1:6">
      <c r="A348" s="16" t="s">
        <v>23</v>
      </c>
      <c r="B348" s="17" t="s">
        <v>24</v>
      </c>
      <c r="C348" s="18" t="s">
        <v>25</v>
      </c>
      <c r="D348" s="19">
        <f>(D350)*0.34</f>
        <v>782</v>
      </c>
      <c r="E348" s="19"/>
      <c r="F348" s="19"/>
    </row>
    <row r="349" ht="24.95" customHeight="1" spans="1:20">
      <c r="A349" s="16" t="s">
        <v>26</v>
      </c>
      <c r="B349" s="17" t="s">
        <v>27</v>
      </c>
      <c r="C349" s="18" t="s">
        <v>25</v>
      </c>
      <c r="D349" s="19">
        <f>D348*0.95</f>
        <v>742.9</v>
      </c>
      <c r="E349" s="19"/>
      <c r="F349" s="19"/>
      <c r="T349" s="27"/>
    </row>
    <row r="350" ht="24.95" customHeight="1" spans="1:6">
      <c r="A350" s="16" t="s">
        <v>28</v>
      </c>
      <c r="B350" s="17" t="s">
        <v>32</v>
      </c>
      <c r="C350" s="18" t="s">
        <v>30</v>
      </c>
      <c r="D350" s="19">
        <v>2300</v>
      </c>
      <c r="E350" s="19"/>
      <c r="F350" s="19"/>
    </row>
    <row r="351" ht="24.95" customHeight="1" spans="1:6">
      <c r="A351" s="16" t="s">
        <v>31</v>
      </c>
      <c r="B351" s="20" t="s">
        <v>36</v>
      </c>
      <c r="C351" s="18" t="s">
        <v>37</v>
      </c>
      <c r="D351" s="19">
        <f>D12</f>
        <v>10</v>
      </c>
      <c r="E351" s="19"/>
      <c r="F351" s="19"/>
    </row>
    <row r="352" ht="24.95" customHeight="1" spans="1:6">
      <c r="A352" s="16" t="s">
        <v>33</v>
      </c>
      <c r="B352" s="21" t="s">
        <v>167</v>
      </c>
      <c r="C352" s="19" t="s">
        <v>168</v>
      </c>
      <c r="D352" s="19">
        <v>1</v>
      </c>
      <c r="E352" s="19"/>
      <c r="F352" s="19"/>
    </row>
    <row r="353" ht="24.95" customHeight="1" spans="1:6">
      <c r="A353" s="12" t="s">
        <v>175</v>
      </c>
      <c r="B353" s="13" t="s">
        <v>176</v>
      </c>
      <c r="C353" s="14"/>
      <c r="D353" s="15"/>
      <c r="E353" s="15"/>
      <c r="F353" s="15"/>
    </row>
    <row r="354" s="3" customFormat="1" ht="24.95" customHeight="1" spans="1:6">
      <c r="A354" s="12" t="s">
        <v>21</v>
      </c>
      <c r="B354" s="13" t="s">
        <v>177</v>
      </c>
      <c r="C354" s="14"/>
      <c r="D354" s="15"/>
      <c r="E354" s="15"/>
      <c r="F354" s="15"/>
    </row>
    <row r="355" ht="24.95" customHeight="1" spans="1:6">
      <c r="A355" s="12" t="s">
        <v>134</v>
      </c>
      <c r="B355" s="13" t="s">
        <v>178</v>
      </c>
      <c r="C355" s="30"/>
      <c r="D355" s="30"/>
      <c r="E355" s="31"/>
      <c r="F355" s="15"/>
    </row>
    <row r="356" ht="24.95" customHeight="1" spans="1:6">
      <c r="A356" s="16" t="s">
        <v>23</v>
      </c>
      <c r="B356" s="17" t="s">
        <v>24</v>
      </c>
      <c r="C356" s="18" t="s">
        <v>25</v>
      </c>
      <c r="D356" s="19">
        <f>(D360+D358+D359)*0.34</f>
        <v>841.5</v>
      </c>
      <c r="E356" s="19"/>
      <c r="F356" s="19"/>
    </row>
    <row r="357" ht="24.95" customHeight="1" spans="1:20">
      <c r="A357" s="16" t="s">
        <v>26</v>
      </c>
      <c r="B357" s="17" t="s">
        <v>27</v>
      </c>
      <c r="C357" s="18" t="s">
        <v>25</v>
      </c>
      <c r="D357" s="19">
        <f>D356*0.95</f>
        <v>799.425</v>
      </c>
      <c r="E357" s="19"/>
      <c r="F357" s="19"/>
      <c r="T357" s="27"/>
    </row>
    <row r="358" ht="24.95" customHeight="1" spans="1:6">
      <c r="A358" s="16" t="s">
        <v>28</v>
      </c>
      <c r="B358" s="17" t="s">
        <v>29</v>
      </c>
      <c r="C358" s="18" t="s">
        <v>30</v>
      </c>
      <c r="D358" s="19">
        <f>710+325</f>
        <v>1035</v>
      </c>
      <c r="E358" s="19"/>
      <c r="F358" s="19"/>
    </row>
    <row r="359" s="3" customFormat="1" ht="24.95" customHeight="1" spans="1:6">
      <c r="A359" s="16" t="s">
        <v>31</v>
      </c>
      <c r="B359" s="17" t="s">
        <v>32</v>
      </c>
      <c r="C359" s="18" t="s">
        <v>30</v>
      </c>
      <c r="D359" s="19">
        <f>100+240+100</f>
        <v>440</v>
      </c>
      <c r="E359" s="19"/>
      <c r="F359" s="19"/>
    </row>
    <row r="360" ht="24.95" customHeight="1" spans="1:20">
      <c r="A360" s="16" t="s">
        <v>33</v>
      </c>
      <c r="B360" s="17" t="s">
        <v>34</v>
      </c>
      <c r="C360" s="18" t="s">
        <v>30</v>
      </c>
      <c r="D360" s="19">
        <f>1000</f>
        <v>1000</v>
      </c>
      <c r="E360" s="19"/>
      <c r="F360" s="19"/>
      <c r="T360" s="27"/>
    </row>
    <row r="361" ht="24.95" customHeight="1" spans="1:6">
      <c r="A361" s="16" t="s">
        <v>35</v>
      </c>
      <c r="B361" s="20" t="s">
        <v>36</v>
      </c>
      <c r="C361" s="18" t="s">
        <v>37</v>
      </c>
      <c r="D361" s="19">
        <f>D12</f>
        <v>10</v>
      </c>
      <c r="E361" s="19"/>
      <c r="F361" s="19"/>
    </row>
    <row r="362" ht="24.95" customHeight="1" spans="1:6">
      <c r="A362" s="12" t="s">
        <v>136</v>
      </c>
      <c r="B362" s="13" t="s">
        <v>170</v>
      </c>
      <c r="C362" s="30"/>
      <c r="D362" s="30"/>
      <c r="E362" s="31"/>
      <c r="F362" s="15"/>
    </row>
    <row r="363" ht="24.95" customHeight="1" spans="1:6">
      <c r="A363" s="16" t="s">
        <v>23</v>
      </c>
      <c r="B363" s="17" t="s">
        <v>24</v>
      </c>
      <c r="C363" s="18" t="s">
        <v>25</v>
      </c>
      <c r="D363" s="19">
        <f>(D366+D365)*0.34</f>
        <v>268.6</v>
      </c>
      <c r="E363" s="19"/>
      <c r="F363" s="19"/>
    </row>
    <row r="364" ht="24.95" customHeight="1" spans="1:20">
      <c r="A364" s="16" t="s">
        <v>26</v>
      </c>
      <c r="B364" s="17" t="s">
        <v>27</v>
      </c>
      <c r="C364" s="18" t="s">
        <v>25</v>
      </c>
      <c r="D364" s="19">
        <f>D363*0.95</f>
        <v>255.17</v>
      </c>
      <c r="E364" s="19"/>
      <c r="F364" s="19"/>
      <c r="T364" s="27"/>
    </row>
    <row r="365" s="3" customFormat="1" ht="24.95" customHeight="1" spans="1:6">
      <c r="A365" s="16" t="s">
        <v>28</v>
      </c>
      <c r="B365" s="17" t="s">
        <v>32</v>
      </c>
      <c r="C365" s="18" t="s">
        <v>30</v>
      </c>
      <c r="D365" s="19">
        <f>100+490</f>
        <v>590</v>
      </c>
      <c r="E365" s="19"/>
      <c r="F365" s="19"/>
    </row>
    <row r="366" ht="24.95" customHeight="1" spans="1:20">
      <c r="A366" s="16" t="s">
        <v>31</v>
      </c>
      <c r="B366" s="17" t="s">
        <v>34</v>
      </c>
      <c r="C366" s="18" t="s">
        <v>30</v>
      </c>
      <c r="D366" s="19">
        <v>200</v>
      </c>
      <c r="E366" s="19"/>
      <c r="F366" s="19"/>
      <c r="T366" s="27"/>
    </row>
    <row r="367" ht="24.95" customHeight="1" spans="1:6">
      <c r="A367" s="16" t="s">
        <v>33</v>
      </c>
      <c r="B367" s="20" t="s">
        <v>36</v>
      </c>
      <c r="C367" s="18" t="s">
        <v>37</v>
      </c>
      <c r="D367" s="19">
        <f>D12</f>
        <v>10</v>
      </c>
      <c r="E367" s="19"/>
      <c r="F367" s="19"/>
    </row>
    <row r="368" ht="24.95" customHeight="1" spans="1:6">
      <c r="A368" s="12" t="s">
        <v>179</v>
      </c>
      <c r="B368" s="13" t="s">
        <v>180</v>
      </c>
      <c r="C368" s="30"/>
      <c r="D368" s="30"/>
      <c r="E368" s="31"/>
      <c r="F368" s="15"/>
    </row>
    <row r="369" ht="24.95" customHeight="1" spans="1:6">
      <c r="A369" s="16" t="s">
        <v>23</v>
      </c>
      <c r="B369" s="17" t="s">
        <v>24</v>
      </c>
      <c r="C369" s="18" t="s">
        <v>25</v>
      </c>
      <c r="D369" s="19">
        <f>(D373+D371+D372)*0.34</f>
        <v>727.94</v>
      </c>
      <c r="E369" s="19"/>
      <c r="F369" s="19"/>
    </row>
    <row r="370" ht="24.95" customHeight="1" spans="1:20">
      <c r="A370" s="16" t="s">
        <v>26</v>
      </c>
      <c r="B370" s="17" t="s">
        <v>27</v>
      </c>
      <c r="C370" s="18" t="s">
        <v>25</v>
      </c>
      <c r="D370" s="19">
        <f>D369*0.95</f>
        <v>691.543</v>
      </c>
      <c r="E370" s="19"/>
      <c r="F370" s="19"/>
      <c r="T370" s="27"/>
    </row>
    <row r="371" ht="24.95" customHeight="1" spans="1:6">
      <c r="A371" s="16" t="s">
        <v>28</v>
      </c>
      <c r="B371" s="17" t="s">
        <v>29</v>
      </c>
      <c r="C371" s="18" t="s">
        <v>30</v>
      </c>
      <c r="D371" s="19">
        <f>1036+200</f>
        <v>1236</v>
      </c>
      <c r="E371" s="19"/>
      <c r="F371" s="19"/>
    </row>
    <row r="372" s="3" customFormat="1" ht="24.95" customHeight="1" spans="1:6">
      <c r="A372" s="16" t="s">
        <v>31</v>
      </c>
      <c r="B372" s="17" t="s">
        <v>32</v>
      </c>
      <c r="C372" s="18" t="s">
        <v>30</v>
      </c>
      <c r="D372" s="19">
        <v>200</v>
      </c>
      <c r="E372" s="19"/>
      <c r="F372" s="19"/>
    </row>
    <row r="373" ht="24.95" customHeight="1" spans="1:20">
      <c r="A373" s="16" t="s">
        <v>33</v>
      </c>
      <c r="B373" s="17" t="s">
        <v>34</v>
      </c>
      <c r="C373" s="18" t="s">
        <v>30</v>
      </c>
      <c r="D373" s="19">
        <v>705</v>
      </c>
      <c r="E373" s="19"/>
      <c r="F373" s="19"/>
      <c r="T373" s="27"/>
    </row>
    <row r="374" ht="24.95" customHeight="1" spans="1:6">
      <c r="A374" s="16" t="s">
        <v>35</v>
      </c>
      <c r="B374" s="20" t="s">
        <v>36</v>
      </c>
      <c r="C374" s="18" t="s">
        <v>37</v>
      </c>
      <c r="D374" s="19">
        <f>D12</f>
        <v>10</v>
      </c>
      <c r="E374" s="19"/>
      <c r="F374" s="19"/>
    </row>
    <row r="375" s="3" customFormat="1" ht="24.95" customHeight="1" spans="1:6">
      <c r="A375" s="12" t="s">
        <v>67</v>
      </c>
      <c r="B375" s="13" t="s">
        <v>181</v>
      </c>
      <c r="C375" s="14"/>
      <c r="D375" s="15"/>
      <c r="E375" s="15"/>
      <c r="F375" s="15"/>
    </row>
    <row r="376" ht="24.95" customHeight="1" spans="1:6">
      <c r="A376" s="12" t="s">
        <v>134</v>
      </c>
      <c r="B376" s="13" t="s">
        <v>182</v>
      </c>
      <c r="C376" s="30"/>
      <c r="D376" s="30"/>
      <c r="E376" s="31"/>
      <c r="F376" s="15"/>
    </row>
    <row r="377" ht="24.95" customHeight="1" spans="1:6">
      <c r="A377" s="16" t="s">
        <v>23</v>
      </c>
      <c r="B377" s="17" t="s">
        <v>24</v>
      </c>
      <c r="C377" s="18" t="s">
        <v>25</v>
      </c>
      <c r="D377" s="19">
        <f>(D379)*0.34</f>
        <v>272</v>
      </c>
      <c r="E377" s="19"/>
      <c r="F377" s="19"/>
    </row>
    <row r="378" ht="24.95" customHeight="1" spans="1:20">
      <c r="A378" s="16" t="s">
        <v>26</v>
      </c>
      <c r="B378" s="17" t="s">
        <v>27</v>
      </c>
      <c r="C378" s="18" t="s">
        <v>25</v>
      </c>
      <c r="D378" s="19">
        <f>D377*0.95</f>
        <v>258.4</v>
      </c>
      <c r="E378" s="19"/>
      <c r="F378" s="19"/>
      <c r="T378" s="27"/>
    </row>
    <row r="379" ht="24.95" customHeight="1" spans="1:20">
      <c r="A379" s="16" t="s">
        <v>28</v>
      </c>
      <c r="B379" s="17" t="s">
        <v>34</v>
      </c>
      <c r="C379" s="18" t="s">
        <v>30</v>
      </c>
      <c r="D379" s="19">
        <v>800</v>
      </c>
      <c r="E379" s="19"/>
      <c r="F379" s="19"/>
      <c r="T379" s="27"/>
    </row>
    <row r="380" ht="24.95" customHeight="1" spans="1:6">
      <c r="A380" s="16" t="s">
        <v>31</v>
      </c>
      <c r="B380" s="20" t="s">
        <v>36</v>
      </c>
      <c r="C380" s="18" t="s">
        <v>37</v>
      </c>
      <c r="D380" s="19">
        <f>D12</f>
        <v>10</v>
      </c>
      <c r="E380" s="19"/>
      <c r="F380" s="19"/>
    </row>
    <row r="381" ht="24.95" customHeight="1" spans="1:6">
      <c r="A381" s="12" t="s">
        <v>136</v>
      </c>
      <c r="B381" s="13" t="s">
        <v>182</v>
      </c>
      <c r="C381" s="30"/>
      <c r="D381" s="30"/>
      <c r="E381" s="31"/>
      <c r="F381" s="15"/>
    </row>
    <row r="382" ht="24.95" customHeight="1" spans="1:6">
      <c r="A382" s="16" t="s">
        <v>23</v>
      </c>
      <c r="B382" s="17" t="s">
        <v>24</v>
      </c>
      <c r="C382" s="18" t="s">
        <v>25</v>
      </c>
      <c r="D382" s="19">
        <f>(D384)*0.34</f>
        <v>170</v>
      </c>
      <c r="E382" s="19"/>
      <c r="F382" s="19"/>
    </row>
    <row r="383" ht="24.95" customHeight="1" spans="1:20">
      <c r="A383" s="16" t="s">
        <v>26</v>
      </c>
      <c r="B383" s="17" t="s">
        <v>27</v>
      </c>
      <c r="C383" s="18" t="s">
        <v>25</v>
      </c>
      <c r="D383" s="19">
        <f>D382*0.95</f>
        <v>161.5</v>
      </c>
      <c r="E383" s="19"/>
      <c r="F383" s="19"/>
      <c r="T383" s="27"/>
    </row>
    <row r="384" ht="24.95" customHeight="1" spans="1:20">
      <c r="A384" s="16" t="s">
        <v>28</v>
      </c>
      <c r="B384" s="17" t="s">
        <v>34</v>
      </c>
      <c r="C384" s="18" t="s">
        <v>30</v>
      </c>
      <c r="D384" s="19">
        <v>500</v>
      </c>
      <c r="E384" s="19"/>
      <c r="F384" s="19"/>
      <c r="T384" s="27"/>
    </row>
    <row r="385" ht="24.95" customHeight="1" spans="1:6">
      <c r="A385" s="16" t="s">
        <v>31</v>
      </c>
      <c r="B385" s="20" t="s">
        <v>36</v>
      </c>
      <c r="C385" s="18" t="s">
        <v>37</v>
      </c>
      <c r="D385" s="19">
        <f>D12</f>
        <v>10</v>
      </c>
      <c r="E385" s="19"/>
      <c r="F385" s="19"/>
    </row>
    <row r="386" ht="24.95" customHeight="1" spans="1:6">
      <c r="A386" s="12" t="s">
        <v>179</v>
      </c>
      <c r="B386" s="13" t="s">
        <v>183</v>
      </c>
      <c r="C386" s="30"/>
      <c r="D386" s="30"/>
      <c r="E386" s="31"/>
      <c r="F386" s="15"/>
    </row>
    <row r="387" ht="24.95" customHeight="1" spans="1:6">
      <c r="A387" s="16" t="s">
        <v>23</v>
      </c>
      <c r="B387" s="17" t="s">
        <v>24</v>
      </c>
      <c r="C387" s="18" t="s">
        <v>25</v>
      </c>
      <c r="D387" s="19">
        <f>(D390+D389)*0.34</f>
        <v>442</v>
      </c>
      <c r="E387" s="19"/>
      <c r="F387" s="19"/>
    </row>
    <row r="388" ht="24.95" customHeight="1" spans="1:20">
      <c r="A388" s="16" t="s">
        <v>26</v>
      </c>
      <c r="B388" s="17" t="s">
        <v>27</v>
      </c>
      <c r="C388" s="18" t="s">
        <v>25</v>
      </c>
      <c r="D388" s="19">
        <f>D387*0.95</f>
        <v>419.9</v>
      </c>
      <c r="E388" s="19"/>
      <c r="F388" s="19"/>
      <c r="T388" s="27"/>
    </row>
    <row r="389" s="3" customFormat="1" ht="24.95" customHeight="1" spans="1:6">
      <c r="A389" s="16" t="s">
        <v>28</v>
      </c>
      <c r="B389" s="17" t="s">
        <v>32</v>
      </c>
      <c r="C389" s="18" t="s">
        <v>30</v>
      </c>
      <c r="D389" s="19">
        <v>900</v>
      </c>
      <c r="E389" s="19"/>
      <c r="F389" s="19"/>
    </row>
    <row r="390" ht="24.95" customHeight="1" spans="1:20">
      <c r="A390" s="16" t="s">
        <v>31</v>
      </c>
      <c r="B390" s="17" t="s">
        <v>34</v>
      </c>
      <c r="C390" s="18" t="s">
        <v>30</v>
      </c>
      <c r="D390" s="19">
        <v>400</v>
      </c>
      <c r="E390" s="19"/>
      <c r="F390" s="19"/>
      <c r="T390" s="27"/>
    </row>
    <row r="391" ht="24.95" customHeight="1" spans="1:6">
      <c r="A391" s="16" t="s">
        <v>33</v>
      </c>
      <c r="B391" s="20" t="s">
        <v>36</v>
      </c>
      <c r="C391" s="18" t="s">
        <v>37</v>
      </c>
      <c r="D391" s="19">
        <f>D12</f>
        <v>10</v>
      </c>
      <c r="E391" s="19"/>
      <c r="F391" s="19"/>
    </row>
    <row r="392" s="3" customFormat="1" ht="24.95" customHeight="1" spans="1:6">
      <c r="A392" s="12" t="s">
        <v>184</v>
      </c>
      <c r="B392" s="13" t="s">
        <v>185</v>
      </c>
      <c r="C392" s="14"/>
      <c r="D392" s="15"/>
      <c r="E392" s="15"/>
      <c r="F392" s="15"/>
    </row>
    <row r="393" ht="24.95" customHeight="1" spans="1:6">
      <c r="A393" s="16" t="s">
        <v>23</v>
      </c>
      <c r="B393" s="17" t="s">
        <v>24</v>
      </c>
      <c r="C393" s="18" t="s">
        <v>25</v>
      </c>
      <c r="D393" s="19">
        <f>(D395+D396)*0.34</f>
        <v>557.6</v>
      </c>
      <c r="E393" s="19"/>
      <c r="F393" s="19"/>
    </row>
    <row r="394" ht="24.95" customHeight="1" spans="1:20">
      <c r="A394" s="16" t="s">
        <v>26</v>
      </c>
      <c r="B394" s="17" t="s">
        <v>27</v>
      </c>
      <c r="C394" s="18" t="s">
        <v>25</v>
      </c>
      <c r="D394" s="19">
        <f>D393*0.95</f>
        <v>529.72</v>
      </c>
      <c r="E394" s="19"/>
      <c r="F394" s="19"/>
      <c r="T394" s="27"/>
    </row>
    <row r="395" ht="24.95" customHeight="1" spans="1:20">
      <c r="A395" s="16" t="s">
        <v>28</v>
      </c>
      <c r="B395" s="17" t="s">
        <v>140</v>
      </c>
      <c r="C395" s="18" t="s">
        <v>30</v>
      </c>
      <c r="D395" s="19">
        <v>1200</v>
      </c>
      <c r="E395" s="19"/>
      <c r="F395" s="19"/>
      <c r="T395" s="27"/>
    </row>
    <row r="396" s="3" customFormat="1" ht="24.95" customHeight="1" spans="1:6">
      <c r="A396" s="16" t="s">
        <v>31</v>
      </c>
      <c r="B396" s="17" t="s">
        <v>32</v>
      </c>
      <c r="C396" s="18" t="s">
        <v>30</v>
      </c>
      <c r="D396" s="19">
        <v>440</v>
      </c>
      <c r="E396" s="19"/>
      <c r="F396" s="19"/>
    </row>
    <row r="397" ht="24.95" customHeight="1" spans="1:20">
      <c r="A397" s="16" t="s">
        <v>33</v>
      </c>
      <c r="B397" s="17" t="s">
        <v>34</v>
      </c>
      <c r="C397" s="18" t="s">
        <v>30</v>
      </c>
      <c r="D397" s="19">
        <v>300</v>
      </c>
      <c r="E397" s="19"/>
      <c r="F397" s="19"/>
      <c r="T397" s="27"/>
    </row>
    <row r="398" ht="24.95" customHeight="1" spans="1:6">
      <c r="A398" s="16" t="s">
        <v>35</v>
      </c>
      <c r="B398" s="20" t="s">
        <v>36</v>
      </c>
      <c r="C398" s="18" t="s">
        <v>37</v>
      </c>
      <c r="D398" s="19">
        <f>D12</f>
        <v>10</v>
      </c>
      <c r="E398" s="19"/>
      <c r="F398" s="19"/>
    </row>
    <row r="399" ht="24.95" customHeight="1" spans="1:6">
      <c r="A399" s="12" t="s">
        <v>87</v>
      </c>
      <c r="B399" s="13" t="s">
        <v>186</v>
      </c>
      <c r="C399" s="30"/>
      <c r="D399" s="30"/>
      <c r="E399" s="31"/>
      <c r="F399" s="15"/>
    </row>
    <row r="400" ht="24.95" customHeight="1" spans="1:6">
      <c r="A400" s="16" t="s">
        <v>23</v>
      </c>
      <c r="B400" s="17" t="s">
        <v>24</v>
      </c>
      <c r="C400" s="18" t="s">
        <v>25</v>
      </c>
      <c r="D400" s="19">
        <f>(D402)*0.34</f>
        <v>476</v>
      </c>
      <c r="E400" s="19"/>
      <c r="F400" s="19"/>
    </row>
    <row r="401" ht="24.95" customHeight="1" spans="1:20">
      <c r="A401" s="16" t="s">
        <v>26</v>
      </c>
      <c r="B401" s="17" t="s">
        <v>27</v>
      </c>
      <c r="C401" s="18" t="s">
        <v>25</v>
      </c>
      <c r="D401" s="19">
        <f>D400*0.95</f>
        <v>452.2</v>
      </c>
      <c r="E401" s="19"/>
      <c r="F401" s="19"/>
      <c r="T401" s="27"/>
    </row>
    <row r="402" ht="24.95" customHeight="1" spans="1:6">
      <c r="A402" s="16" t="s">
        <v>28</v>
      </c>
      <c r="B402" s="17" t="s">
        <v>29</v>
      </c>
      <c r="C402" s="18" t="s">
        <v>30</v>
      </c>
      <c r="D402" s="19">
        <v>1400</v>
      </c>
      <c r="E402" s="19"/>
      <c r="F402" s="19"/>
    </row>
    <row r="403" ht="24.95" customHeight="1" spans="1:6">
      <c r="A403" s="16" t="s">
        <v>31</v>
      </c>
      <c r="B403" s="20" t="s">
        <v>36</v>
      </c>
      <c r="C403" s="18" t="s">
        <v>37</v>
      </c>
      <c r="D403" s="19">
        <f>D12</f>
        <v>10</v>
      </c>
      <c r="E403" s="19"/>
      <c r="F403" s="19"/>
    </row>
    <row r="404" ht="24.95" customHeight="1" spans="1:6">
      <c r="A404" s="12" t="s">
        <v>89</v>
      </c>
      <c r="B404" s="13" t="s">
        <v>187</v>
      </c>
      <c r="C404" s="30"/>
      <c r="D404" s="30"/>
      <c r="E404" s="31"/>
      <c r="F404" s="15"/>
    </row>
    <row r="405" ht="24.95" customHeight="1" spans="1:6">
      <c r="A405" s="12" t="s">
        <v>134</v>
      </c>
      <c r="B405" s="13" t="s">
        <v>188</v>
      </c>
      <c r="C405" s="30"/>
      <c r="D405" s="30"/>
      <c r="E405" s="31"/>
      <c r="F405" s="15"/>
    </row>
    <row r="406" ht="24.95" customHeight="1" spans="1:6">
      <c r="A406" s="16" t="s">
        <v>23</v>
      </c>
      <c r="B406" s="17" t="s">
        <v>24</v>
      </c>
      <c r="C406" s="18" t="s">
        <v>25</v>
      </c>
      <c r="D406" s="19">
        <f>(D408+D409)*0.4+D410*0.34</f>
        <v>432</v>
      </c>
      <c r="E406" s="19"/>
      <c r="F406" s="19"/>
    </row>
    <row r="407" ht="24.95" customHeight="1" spans="1:20">
      <c r="A407" s="16" t="s">
        <v>26</v>
      </c>
      <c r="B407" s="17" t="s">
        <v>27</v>
      </c>
      <c r="C407" s="18" t="s">
        <v>25</v>
      </c>
      <c r="D407" s="19">
        <f>D406*0.95</f>
        <v>410.4</v>
      </c>
      <c r="E407" s="19"/>
      <c r="F407" s="19"/>
      <c r="T407" s="27"/>
    </row>
    <row r="408" ht="24.95" customHeight="1" spans="1:6">
      <c r="A408" s="16" t="s">
        <v>28</v>
      </c>
      <c r="B408" s="17" t="s">
        <v>189</v>
      </c>
      <c r="C408" s="18" t="s">
        <v>30</v>
      </c>
      <c r="D408" s="19">
        <v>300</v>
      </c>
      <c r="E408" s="19"/>
      <c r="F408" s="19"/>
    </row>
    <row r="409" ht="24.95" customHeight="1" spans="1:6">
      <c r="A409" s="16" t="s">
        <v>31</v>
      </c>
      <c r="B409" s="17" t="s">
        <v>158</v>
      </c>
      <c r="C409" s="18" t="s">
        <v>30</v>
      </c>
      <c r="D409" s="19">
        <v>100</v>
      </c>
      <c r="E409" s="19"/>
      <c r="F409" s="19"/>
    </row>
    <row r="410" ht="24.95" customHeight="1" spans="1:6">
      <c r="A410" s="16" t="s">
        <v>33</v>
      </c>
      <c r="B410" s="17" t="s">
        <v>190</v>
      </c>
      <c r="C410" s="18" t="s">
        <v>30</v>
      </c>
      <c r="D410" s="19">
        <v>800</v>
      </c>
      <c r="E410" s="19"/>
      <c r="F410" s="19"/>
    </row>
    <row r="411" ht="24.95" customHeight="1" spans="1:6">
      <c r="A411" s="16" t="s">
        <v>35</v>
      </c>
      <c r="B411" s="20" t="s">
        <v>36</v>
      </c>
      <c r="C411" s="18" t="s">
        <v>37</v>
      </c>
      <c r="D411" s="19">
        <f>D12</f>
        <v>10</v>
      </c>
      <c r="E411" s="19"/>
      <c r="F411" s="19"/>
    </row>
    <row r="412" ht="24.95" customHeight="1" spans="1:6">
      <c r="A412" s="16" t="s">
        <v>38</v>
      </c>
      <c r="B412" s="17" t="s">
        <v>141</v>
      </c>
      <c r="C412" s="18" t="s">
        <v>30</v>
      </c>
      <c r="D412" s="19">
        <v>800</v>
      </c>
      <c r="E412" s="19"/>
      <c r="F412" s="19"/>
    </row>
    <row r="413" ht="24.95" customHeight="1" spans="1:6">
      <c r="A413" s="16" t="s">
        <v>41</v>
      </c>
      <c r="B413" s="17" t="s">
        <v>142</v>
      </c>
      <c r="C413" s="18" t="s">
        <v>77</v>
      </c>
      <c r="D413" s="19">
        <f>D412*0.3</f>
        <v>240</v>
      </c>
      <c r="E413" s="19"/>
      <c r="F413" s="19"/>
    </row>
    <row r="414" ht="24.95" customHeight="1" spans="1:6">
      <c r="A414" s="12" t="s">
        <v>136</v>
      </c>
      <c r="B414" s="13" t="s">
        <v>191</v>
      </c>
      <c r="C414" s="30"/>
      <c r="D414" s="30"/>
      <c r="E414" s="31"/>
      <c r="F414" s="15"/>
    </row>
    <row r="415" ht="24.95" customHeight="1" spans="1:6">
      <c r="A415" s="16" t="s">
        <v>23</v>
      </c>
      <c r="B415" s="17" t="s">
        <v>24</v>
      </c>
      <c r="C415" s="18" t="s">
        <v>25</v>
      </c>
      <c r="D415" s="19">
        <f>(D417)*0.34</f>
        <v>423.3</v>
      </c>
      <c r="E415" s="19"/>
      <c r="F415" s="19"/>
    </row>
    <row r="416" ht="24.95" customHeight="1" spans="1:20">
      <c r="A416" s="16" t="s">
        <v>26</v>
      </c>
      <c r="B416" s="17" t="s">
        <v>27</v>
      </c>
      <c r="C416" s="18" t="s">
        <v>25</v>
      </c>
      <c r="D416" s="19">
        <f>D415*0.95</f>
        <v>402.135</v>
      </c>
      <c r="E416" s="19"/>
      <c r="F416" s="19"/>
      <c r="T416" s="27"/>
    </row>
    <row r="417" ht="24.95" customHeight="1" spans="1:6">
      <c r="A417" s="16" t="s">
        <v>28</v>
      </c>
      <c r="B417" s="17" t="s">
        <v>29</v>
      </c>
      <c r="C417" s="18" t="s">
        <v>30</v>
      </c>
      <c r="D417" s="19">
        <f>345+900</f>
        <v>1245</v>
      </c>
      <c r="E417" s="19"/>
      <c r="F417" s="19"/>
    </row>
    <row r="418" ht="24.95" customHeight="1" spans="1:6">
      <c r="A418" s="16" t="s">
        <v>31</v>
      </c>
      <c r="B418" s="20" t="s">
        <v>36</v>
      </c>
      <c r="C418" s="18" t="s">
        <v>37</v>
      </c>
      <c r="D418" s="19">
        <f>D12</f>
        <v>10</v>
      </c>
      <c r="E418" s="19"/>
      <c r="F418" s="19"/>
    </row>
    <row r="419" ht="24.95" customHeight="1" spans="1:6">
      <c r="A419" s="12" t="s">
        <v>91</v>
      </c>
      <c r="B419" s="13" t="s">
        <v>192</v>
      </c>
      <c r="C419" s="30"/>
      <c r="D419" s="30"/>
      <c r="E419" s="31"/>
      <c r="F419" s="15"/>
    </row>
    <row r="420" ht="24.95" customHeight="1" spans="1:6">
      <c r="A420" s="16" t="s">
        <v>23</v>
      </c>
      <c r="B420" s="17" t="s">
        <v>24</v>
      </c>
      <c r="C420" s="18" t="s">
        <v>25</v>
      </c>
      <c r="D420" s="19">
        <f>(D423+D422)*0.34</f>
        <v>544</v>
      </c>
      <c r="E420" s="19"/>
      <c r="F420" s="19"/>
    </row>
    <row r="421" ht="24.95" customHeight="1" spans="1:20">
      <c r="A421" s="16" t="s">
        <v>26</v>
      </c>
      <c r="B421" s="17" t="s">
        <v>27</v>
      </c>
      <c r="C421" s="18" t="s">
        <v>25</v>
      </c>
      <c r="D421" s="19">
        <f>D420*0.95</f>
        <v>516.8</v>
      </c>
      <c r="E421" s="19"/>
      <c r="F421" s="19"/>
      <c r="T421" s="27"/>
    </row>
    <row r="422" ht="24.95" customHeight="1" spans="1:6">
      <c r="A422" s="16" t="s">
        <v>28</v>
      </c>
      <c r="B422" s="17" t="s">
        <v>29</v>
      </c>
      <c r="C422" s="18" t="s">
        <v>30</v>
      </c>
      <c r="D422" s="19">
        <v>1200</v>
      </c>
      <c r="E422" s="19"/>
      <c r="F422" s="19"/>
    </row>
    <row r="423" ht="24.95" customHeight="1" spans="1:20">
      <c r="A423" s="16" t="s">
        <v>31</v>
      </c>
      <c r="B423" s="17" t="s">
        <v>34</v>
      </c>
      <c r="C423" s="18" t="s">
        <v>30</v>
      </c>
      <c r="D423" s="19">
        <v>400</v>
      </c>
      <c r="E423" s="19"/>
      <c r="F423" s="19"/>
      <c r="T423" s="27"/>
    </row>
    <row r="424" ht="24.95" customHeight="1" spans="1:6">
      <c r="A424" s="16" t="s">
        <v>33</v>
      </c>
      <c r="B424" s="20" t="s">
        <v>36</v>
      </c>
      <c r="C424" s="18" t="s">
        <v>37</v>
      </c>
      <c r="D424" s="19">
        <f>D12</f>
        <v>10</v>
      </c>
      <c r="E424" s="19"/>
      <c r="F424" s="19"/>
    </row>
    <row r="425" ht="24.95" customHeight="1" spans="1:6">
      <c r="A425" s="12" t="s">
        <v>93</v>
      </c>
      <c r="B425" s="13" t="s">
        <v>193</v>
      </c>
      <c r="C425" s="30"/>
      <c r="D425" s="30"/>
      <c r="E425" s="31"/>
      <c r="F425" s="15"/>
    </row>
    <row r="426" ht="24.95" customHeight="1" spans="1:6">
      <c r="A426" s="12" t="s">
        <v>134</v>
      </c>
      <c r="B426" s="13" t="s">
        <v>194</v>
      </c>
      <c r="C426" s="30"/>
      <c r="D426" s="30"/>
      <c r="E426" s="31"/>
      <c r="F426" s="15"/>
    </row>
    <row r="427" ht="24.95" customHeight="1" spans="1:6">
      <c r="A427" s="16" t="s">
        <v>23</v>
      </c>
      <c r="B427" s="17" t="s">
        <v>24</v>
      </c>
      <c r="C427" s="18" t="s">
        <v>25</v>
      </c>
      <c r="D427" s="19">
        <f>(D429)*0.34</f>
        <v>340</v>
      </c>
      <c r="E427" s="19"/>
      <c r="F427" s="19"/>
    </row>
    <row r="428" ht="24.95" customHeight="1" spans="1:20">
      <c r="A428" s="16" t="s">
        <v>26</v>
      </c>
      <c r="B428" s="17" t="s">
        <v>27</v>
      </c>
      <c r="C428" s="18" t="s">
        <v>25</v>
      </c>
      <c r="D428" s="19">
        <f>D427*0.95</f>
        <v>323</v>
      </c>
      <c r="E428" s="19"/>
      <c r="F428" s="19"/>
      <c r="T428" s="27"/>
    </row>
    <row r="429" ht="24.95" customHeight="1" spans="1:20">
      <c r="A429" s="16" t="s">
        <v>28</v>
      </c>
      <c r="B429" s="17" t="s">
        <v>34</v>
      </c>
      <c r="C429" s="18" t="s">
        <v>30</v>
      </c>
      <c r="D429" s="19">
        <v>1000</v>
      </c>
      <c r="E429" s="19"/>
      <c r="F429" s="19"/>
      <c r="T429" s="27"/>
    </row>
    <row r="430" ht="24.95" customHeight="1" spans="1:6">
      <c r="A430" s="16" t="s">
        <v>31</v>
      </c>
      <c r="B430" s="20" t="s">
        <v>36</v>
      </c>
      <c r="C430" s="18" t="s">
        <v>37</v>
      </c>
      <c r="D430" s="19">
        <f>D12</f>
        <v>10</v>
      </c>
      <c r="E430" s="19"/>
      <c r="F430" s="19"/>
    </row>
    <row r="431" ht="24.95" customHeight="1" spans="1:6">
      <c r="A431" s="12" t="s">
        <v>136</v>
      </c>
      <c r="B431" s="13" t="s">
        <v>195</v>
      </c>
      <c r="C431" s="30"/>
      <c r="D431" s="30"/>
      <c r="E431" s="31"/>
      <c r="F431" s="15"/>
    </row>
    <row r="432" ht="24.95" customHeight="1" spans="1:6">
      <c r="A432" s="16" t="s">
        <v>23</v>
      </c>
      <c r="B432" s="17" t="s">
        <v>24</v>
      </c>
      <c r="C432" s="18" t="s">
        <v>25</v>
      </c>
      <c r="D432" s="19">
        <f>(D434)*0.34</f>
        <v>170</v>
      </c>
      <c r="E432" s="19"/>
      <c r="F432" s="19"/>
    </row>
    <row r="433" ht="24.95" customHeight="1" spans="1:20">
      <c r="A433" s="16" t="s">
        <v>26</v>
      </c>
      <c r="B433" s="17" t="s">
        <v>27</v>
      </c>
      <c r="C433" s="18" t="s">
        <v>25</v>
      </c>
      <c r="D433" s="19">
        <f>D432*0.95</f>
        <v>161.5</v>
      </c>
      <c r="E433" s="19"/>
      <c r="F433" s="19"/>
      <c r="T433" s="27"/>
    </row>
    <row r="434" ht="24.95" customHeight="1" spans="1:20">
      <c r="A434" s="16" t="s">
        <v>28</v>
      </c>
      <c r="B434" s="17" t="s">
        <v>34</v>
      </c>
      <c r="C434" s="18" t="s">
        <v>30</v>
      </c>
      <c r="D434" s="19">
        <v>500</v>
      </c>
      <c r="E434" s="19"/>
      <c r="F434" s="19"/>
      <c r="T434" s="27"/>
    </row>
    <row r="435" ht="24.95" customHeight="1" spans="1:6">
      <c r="A435" s="16" t="s">
        <v>31</v>
      </c>
      <c r="B435" s="20" t="s">
        <v>36</v>
      </c>
      <c r="C435" s="18" t="s">
        <v>37</v>
      </c>
      <c r="D435" s="19">
        <f>D12</f>
        <v>10</v>
      </c>
      <c r="E435" s="19"/>
      <c r="F435" s="19"/>
    </row>
    <row r="436" ht="24.95" customHeight="1" spans="1:6">
      <c r="A436" s="12" t="s">
        <v>196</v>
      </c>
      <c r="B436" s="13" t="s">
        <v>197</v>
      </c>
      <c r="C436" s="14"/>
      <c r="D436" s="15"/>
      <c r="E436" s="15"/>
      <c r="F436" s="15"/>
    </row>
    <row r="437" ht="24.95" customHeight="1" spans="1:6">
      <c r="A437" s="12" t="s">
        <v>21</v>
      </c>
      <c r="B437" s="13" t="s">
        <v>198</v>
      </c>
      <c r="C437" s="30"/>
      <c r="D437" s="30"/>
      <c r="E437" s="31"/>
      <c r="F437" s="15"/>
    </row>
    <row r="438" ht="24.95" customHeight="1" spans="1:6">
      <c r="A438" s="12" t="s">
        <v>134</v>
      </c>
      <c r="B438" s="13" t="s">
        <v>199</v>
      </c>
      <c r="C438" s="30"/>
      <c r="D438" s="30"/>
      <c r="E438" s="31"/>
      <c r="F438" s="15"/>
    </row>
    <row r="439" ht="24.95" customHeight="1" spans="1:6">
      <c r="A439" s="16" t="s">
        <v>23</v>
      </c>
      <c r="B439" s="17" t="s">
        <v>24</v>
      </c>
      <c r="C439" s="18" t="s">
        <v>25</v>
      </c>
      <c r="D439" s="19">
        <f>(D441+D442)*0.34</f>
        <v>153</v>
      </c>
      <c r="E439" s="19"/>
      <c r="F439" s="19"/>
    </row>
    <row r="440" ht="24.95" customHeight="1" spans="1:20">
      <c r="A440" s="16" t="s">
        <v>26</v>
      </c>
      <c r="B440" s="17" t="s">
        <v>27</v>
      </c>
      <c r="C440" s="18" t="s">
        <v>25</v>
      </c>
      <c r="D440" s="19">
        <f>D439*0.95</f>
        <v>145.35</v>
      </c>
      <c r="E440" s="19"/>
      <c r="F440" s="19"/>
      <c r="T440" s="27"/>
    </row>
    <row r="441" ht="24.95" customHeight="1" spans="1:6">
      <c r="A441" s="16" t="s">
        <v>28</v>
      </c>
      <c r="B441" s="17" t="s">
        <v>190</v>
      </c>
      <c r="C441" s="18" t="s">
        <v>30</v>
      </c>
      <c r="D441" s="19">
        <v>250</v>
      </c>
      <c r="E441" s="19"/>
      <c r="F441" s="19"/>
    </row>
    <row r="442" ht="24.95" customHeight="1" spans="1:20">
      <c r="A442" s="16" t="s">
        <v>31</v>
      </c>
      <c r="B442" s="17" t="s">
        <v>34</v>
      </c>
      <c r="C442" s="18" t="s">
        <v>30</v>
      </c>
      <c r="D442" s="19">
        <v>200</v>
      </c>
      <c r="E442" s="19"/>
      <c r="F442" s="19"/>
      <c r="T442" s="27"/>
    </row>
    <row r="443" ht="24.95" customHeight="1" spans="1:6">
      <c r="A443" s="16" t="s">
        <v>33</v>
      </c>
      <c r="B443" s="20" t="s">
        <v>36</v>
      </c>
      <c r="C443" s="18" t="s">
        <v>37</v>
      </c>
      <c r="D443" s="19">
        <f>D12</f>
        <v>10</v>
      </c>
      <c r="E443" s="19"/>
      <c r="F443" s="19"/>
    </row>
    <row r="444" ht="24.95" customHeight="1" spans="1:6">
      <c r="A444" s="12" t="s">
        <v>136</v>
      </c>
      <c r="B444" s="13" t="s">
        <v>200</v>
      </c>
      <c r="C444" s="30"/>
      <c r="D444" s="30"/>
      <c r="E444" s="31"/>
      <c r="F444" s="15"/>
    </row>
    <row r="445" ht="24.95" customHeight="1" spans="1:6">
      <c r="A445" s="16" t="s">
        <v>23</v>
      </c>
      <c r="B445" s="17" t="s">
        <v>24</v>
      </c>
      <c r="C445" s="18" t="s">
        <v>25</v>
      </c>
      <c r="D445" s="19">
        <f>(D447)*0.34</f>
        <v>51</v>
      </c>
      <c r="E445" s="19"/>
      <c r="F445" s="19"/>
    </row>
    <row r="446" ht="24.95" customHeight="1" spans="1:20">
      <c r="A446" s="16" t="s">
        <v>26</v>
      </c>
      <c r="B446" s="17" t="s">
        <v>27</v>
      </c>
      <c r="C446" s="18" t="s">
        <v>25</v>
      </c>
      <c r="D446" s="19">
        <f>D445*0.95</f>
        <v>48.45</v>
      </c>
      <c r="E446" s="19"/>
      <c r="F446" s="19"/>
      <c r="T446" s="27"/>
    </row>
    <row r="447" ht="24.95" customHeight="1" spans="1:20">
      <c r="A447" s="16" t="s">
        <v>28</v>
      </c>
      <c r="B447" s="17" t="s">
        <v>34</v>
      </c>
      <c r="C447" s="18" t="s">
        <v>30</v>
      </c>
      <c r="D447" s="19">
        <v>150</v>
      </c>
      <c r="E447" s="19"/>
      <c r="F447" s="19"/>
      <c r="T447" s="27"/>
    </row>
    <row r="448" ht="24.95" customHeight="1" spans="1:6">
      <c r="A448" s="16" t="s">
        <v>31</v>
      </c>
      <c r="B448" s="20" t="s">
        <v>36</v>
      </c>
      <c r="C448" s="18" t="s">
        <v>37</v>
      </c>
      <c r="D448" s="19">
        <f>D12</f>
        <v>10</v>
      </c>
      <c r="E448" s="19"/>
      <c r="F448" s="19"/>
    </row>
    <row r="449" ht="24.95" customHeight="1" spans="1:6">
      <c r="A449" s="12" t="s">
        <v>67</v>
      </c>
      <c r="B449" s="13" t="s">
        <v>201</v>
      </c>
      <c r="C449" s="30"/>
      <c r="D449" s="30"/>
      <c r="E449" s="31"/>
      <c r="F449" s="15"/>
    </row>
    <row r="450" ht="24.95" customHeight="1" spans="1:6">
      <c r="A450" s="24" t="s">
        <v>23</v>
      </c>
      <c r="B450" s="17" t="s">
        <v>202</v>
      </c>
      <c r="C450" s="24" t="s">
        <v>80</v>
      </c>
      <c r="D450" s="24">
        <v>1</v>
      </c>
      <c r="E450" s="24"/>
      <c r="F450" s="24"/>
    </row>
    <row r="451" ht="24.95" customHeight="1" spans="1:6">
      <c r="A451" s="12" t="s">
        <v>203</v>
      </c>
      <c r="B451" s="13" t="s">
        <v>204</v>
      </c>
      <c r="C451" s="14"/>
      <c r="D451" s="15"/>
      <c r="E451" s="15"/>
      <c r="F451" s="15"/>
    </row>
    <row r="452" ht="24.95" customHeight="1" spans="1:6">
      <c r="A452" s="12" t="s">
        <v>21</v>
      </c>
      <c r="B452" s="13" t="s">
        <v>205</v>
      </c>
      <c r="C452" s="30"/>
      <c r="D452" s="30"/>
      <c r="E452" s="31"/>
      <c r="F452" s="15"/>
    </row>
    <row r="453" ht="24.95" customHeight="1" spans="1:6">
      <c r="A453" s="16" t="s">
        <v>23</v>
      </c>
      <c r="B453" s="17" t="s">
        <v>24</v>
      </c>
      <c r="C453" s="18" t="s">
        <v>25</v>
      </c>
      <c r="D453" s="19">
        <f>(D455+D456)*0.34</f>
        <v>782</v>
      </c>
      <c r="E453" s="19"/>
      <c r="F453" s="19"/>
    </row>
    <row r="454" ht="24.95" customHeight="1" spans="1:20">
      <c r="A454" s="16" t="s">
        <v>26</v>
      </c>
      <c r="B454" s="17" t="s">
        <v>27</v>
      </c>
      <c r="C454" s="18" t="s">
        <v>25</v>
      </c>
      <c r="D454" s="19">
        <f>D453*0.95</f>
        <v>742.9</v>
      </c>
      <c r="E454" s="19"/>
      <c r="F454" s="19"/>
      <c r="T454" s="27"/>
    </row>
    <row r="455" ht="24.95" customHeight="1" spans="1:6">
      <c r="A455" s="16" t="s">
        <v>28</v>
      </c>
      <c r="B455" s="17" t="s">
        <v>29</v>
      </c>
      <c r="C455" s="18" t="s">
        <v>30</v>
      </c>
      <c r="D455" s="19">
        <v>1100</v>
      </c>
      <c r="E455" s="19"/>
      <c r="F455" s="19"/>
    </row>
    <row r="456" ht="24.95" customHeight="1" spans="1:20">
      <c r="A456" s="16" t="s">
        <v>31</v>
      </c>
      <c r="B456" s="17" t="s">
        <v>34</v>
      </c>
      <c r="C456" s="18" t="s">
        <v>30</v>
      </c>
      <c r="D456" s="19">
        <v>1200</v>
      </c>
      <c r="E456" s="19"/>
      <c r="F456" s="19"/>
      <c r="T456" s="27"/>
    </row>
    <row r="457" ht="24.95" customHeight="1" spans="1:6">
      <c r="A457" s="16" t="s">
        <v>33</v>
      </c>
      <c r="B457" s="20" t="s">
        <v>36</v>
      </c>
      <c r="C457" s="18" t="s">
        <v>37</v>
      </c>
      <c r="D457" s="19">
        <f>D12</f>
        <v>10</v>
      </c>
      <c r="E457" s="19"/>
      <c r="F457" s="19"/>
    </row>
    <row r="458" ht="24.95" customHeight="1" spans="1:6">
      <c r="A458" s="12" t="s">
        <v>67</v>
      </c>
      <c r="B458" s="13" t="s">
        <v>206</v>
      </c>
      <c r="C458" s="30"/>
      <c r="D458" s="30"/>
      <c r="E458" s="31"/>
      <c r="F458" s="15"/>
    </row>
    <row r="459" ht="24.95" customHeight="1" spans="1:6">
      <c r="A459" s="16" t="s">
        <v>23</v>
      </c>
      <c r="B459" s="17" t="s">
        <v>24</v>
      </c>
      <c r="C459" s="18" t="s">
        <v>25</v>
      </c>
      <c r="D459" s="19">
        <f>(D461+D462)*0.34</f>
        <v>404.6</v>
      </c>
      <c r="E459" s="19"/>
      <c r="F459" s="19"/>
    </row>
    <row r="460" ht="24.95" customHeight="1" spans="1:20">
      <c r="A460" s="16" t="s">
        <v>26</v>
      </c>
      <c r="B460" s="17" t="s">
        <v>27</v>
      </c>
      <c r="C460" s="18" t="s">
        <v>25</v>
      </c>
      <c r="D460" s="19">
        <f>D459*0.95</f>
        <v>384.37</v>
      </c>
      <c r="E460" s="19"/>
      <c r="F460" s="19"/>
      <c r="T460" s="27"/>
    </row>
    <row r="461" ht="24.95" customHeight="1" spans="1:6">
      <c r="A461" s="16" t="s">
        <v>28</v>
      </c>
      <c r="B461" s="17" t="s">
        <v>190</v>
      </c>
      <c r="C461" s="18" t="s">
        <v>30</v>
      </c>
      <c r="D461" s="19">
        <v>790</v>
      </c>
      <c r="E461" s="19"/>
      <c r="F461" s="19"/>
    </row>
    <row r="462" ht="24.95" customHeight="1" spans="1:20">
      <c r="A462" s="16" t="s">
        <v>31</v>
      </c>
      <c r="B462" s="17" t="s">
        <v>34</v>
      </c>
      <c r="C462" s="18" t="s">
        <v>30</v>
      </c>
      <c r="D462" s="19">
        <v>400</v>
      </c>
      <c r="E462" s="19"/>
      <c r="F462" s="19"/>
      <c r="T462" s="27"/>
    </row>
    <row r="463" ht="24.95" customHeight="1" spans="1:6">
      <c r="A463" s="16" t="s">
        <v>33</v>
      </c>
      <c r="B463" s="20" t="s">
        <v>36</v>
      </c>
      <c r="C463" s="18" t="s">
        <v>37</v>
      </c>
      <c r="D463" s="19">
        <f>D12</f>
        <v>10</v>
      </c>
      <c r="E463" s="19"/>
      <c r="F463" s="19"/>
    </row>
    <row r="464" ht="24.95" customHeight="1" spans="1:6">
      <c r="A464" s="16" t="s">
        <v>35</v>
      </c>
      <c r="B464" s="21" t="s">
        <v>167</v>
      </c>
      <c r="C464" s="19" t="s">
        <v>168</v>
      </c>
      <c r="D464" s="19">
        <v>1</v>
      </c>
      <c r="E464" s="19"/>
      <c r="F464" s="19"/>
    </row>
    <row r="465" s="3" customFormat="1" ht="24.95" customHeight="1" spans="1:6">
      <c r="A465" s="12" t="s">
        <v>87</v>
      </c>
      <c r="B465" s="13" t="s">
        <v>165</v>
      </c>
      <c r="C465" s="14"/>
      <c r="D465" s="15"/>
      <c r="E465" s="15"/>
      <c r="F465" s="15"/>
    </row>
    <row r="466" ht="24.95" customHeight="1" spans="1:6">
      <c r="A466" s="16" t="s">
        <v>23</v>
      </c>
      <c r="B466" s="17" t="s">
        <v>24</v>
      </c>
      <c r="C466" s="18" t="s">
        <v>25</v>
      </c>
      <c r="D466" s="19">
        <f>(D469+D468)*0.34</f>
        <v>525.64</v>
      </c>
      <c r="E466" s="19"/>
      <c r="F466" s="19"/>
    </row>
    <row r="467" ht="24.95" customHeight="1" spans="1:20">
      <c r="A467" s="16" t="s">
        <v>26</v>
      </c>
      <c r="B467" s="17" t="s">
        <v>27</v>
      </c>
      <c r="C467" s="18" t="s">
        <v>25</v>
      </c>
      <c r="D467" s="19">
        <f>D466*0.95</f>
        <v>499.358</v>
      </c>
      <c r="E467" s="19"/>
      <c r="F467" s="19"/>
      <c r="T467" s="27"/>
    </row>
    <row r="468" ht="24.95" customHeight="1" spans="1:20">
      <c r="A468" s="16" t="s">
        <v>28</v>
      </c>
      <c r="B468" s="17" t="s">
        <v>140</v>
      </c>
      <c r="C468" s="18" t="s">
        <v>30</v>
      </c>
      <c r="D468" s="19">
        <f>983+71+33+59</f>
        <v>1146</v>
      </c>
      <c r="E468" s="19"/>
      <c r="F468" s="19"/>
      <c r="T468" s="27"/>
    </row>
    <row r="469" ht="24.95" customHeight="1" spans="1:20">
      <c r="A469" s="16" t="s">
        <v>31</v>
      </c>
      <c r="B469" s="17" t="s">
        <v>34</v>
      </c>
      <c r="C469" s="18" t="s">
        <v>30</v>
      </c>
      <c r="D469" s="19">
        <v>400</v>
      </c>
      <c r="E469" s="19"/>
      <c r="F469" s="19"/>
      <c r="T469" s="27"/>
    </row>
    <row r="470" ht="24.95" customHeight="1" spans="1:6">
      <c r="A470" s="16" t="s">
        <v>33</v>
      </c>
      <c r="B470" s="20" t="s">
        <v>36</v>
      </c>
      <c r="C470" s="18" t="s">
        <v>37</v>
      </c>
      <c r="D470" s="19">
        <f>D12</f>
        <v>10</v>
      </c>
      <c r="E470" s="19"/>
      <c r="F470" s="19"/>
    </row>
    <row r="471" ht="24.95" customHeight="1" spans="1:6">
      <c r="A471" s="16" t="s">
        <v>35</v>
      </c>
      <c r="B471" s="17" t="s">
        <v>141</v>
      </c>
      <c r="C471" s="18" t="s">
        <v>30</v>
      </c>
      <c r="D471" s="19">
        <v>1000</v>
      </c>
      <c r="E471" s="19"/>
      <c r="F471" s="19"/>
    </row>
    <row r="472" ht="24.95" customHeight="1" spans="1:6">
      <c r="A472" s="16" t="s">
        <v>38</v>
      </c>
      <c r="B472" s="17" t="s">
        <v>142</v>
      </c>
      <c r="C472" s="18" t="s">
        <v>77</v>
      </c>
      <c r="D472" s="19">
        <f>D471*0.3</f>
        <v>300</v>
      </c>
      <c r="E472" s="19"/>
      <c r="F472" s="19"/>
    </row>
    <row r="473" ht="24.95" customHeight="1" spans="1:6">
      <c r="A473" s="16" t="s">
        <v>41</v>
      </c>
      <c r="B473" s="17" t="s">
        <v>79</v>
      </c>
      <c r="C473" s="24" t="s">
        <v>80</v>
      </c>
      <c r="D473" s="24">
        <v>1</v>
      </c>
      <c r="E473" s="25"/>
      <c r="F473" s="19"/>
    </row>
    <row r="474" ht="24.95" customHeight="1" spans="1:42">
      <c r="A474" s="16" t="s">
        <v>81</v>
      </c>
      <c r="B474" s="17" t="s">
        <v>82</v>
      </c>
      <c r="C474" s="18" t="s">
        <v>73</v>
      </c>
      <c r="D474" s="19">
        <v>1</v>
      </c>
      <c r="E474" s="19"/>
      <c r="F474" s="19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9"/>
      <c r="AO474" s="29"/>
      <c r="AP474" s="29"/>
    </row>
    <row r="475" ht="24.95" customHeight="1" spans="1:42">
      <c r="A475" s="16" t="s">
        <v>83</v>
      </c>
      <c r="B475" s="17" t="s">
        <v>84</v>
      </c>
      <c r="C475" s="18" t="s">
        <v>80</v>
      </c>
      <c r="D475" s="19">
        <v>1</v>
      </c>
      <c r="E475" s="19"/>
      <c r="F475" s="19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9"/>
      <c r="AO475" s="29"/>
      <c r="AP475" s="29"/>
    </row>
    <row r="476" ht="24.95" customHeight="1" spans="1:42">
      <c r="A476" s="16" t="s">
        <v>85</v>
      </c>
      <c r="B476" s="17" t="s">
        <v>86</v>
      </c>
      <c r="C476" s="18" t="s">
        <v>73</v>
      </c>
      <c r="D476" s="19">
        <v>2</v>
      </c>
      <c r="E476" s="19"/>
      <c r="F476" s="19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9"/>
      <c r="AO476" s="29"/>
      <c r="AP476" s="29"/>
    </row>
    <row r="477" ht="24.95" customHeight="1" spans="1:6">
      <c r="A477" s="12" t="s">
        <v>89</v>
      </c>
      <c r="B477" s="13" t="s">
        <v>207</v>
      </c>
      <c r="C477" s="14"/>
      <c r="D477" s="15"/>
      <c r="E477" s="15"/>
      <c r="F477" s="15"/>
    </row>
    <row r="478" s="4" customFormat="1" ht="24.95" customHeight="1" spans="1:6">
      <c r="A478" s="16" t="s">
        <v>23</v>
      </c>
      <c r="B478" s="17" t="s">
        <v>95</v>
      </c>
      <c r="C478" s="18" t="s">
        <v>59</v>
      </c>
      <c r="D478" s="24">
        <v>1</v>
      </c>
      <c r="E478" s="25"/>
      <c r="F478" s="19"/>
    </row>
    <row r="479" s="4" customFormat="1" ht="24.95" customHeight="1" spans="1:6">
      <c r="A479" s="16" t="s">
        <v>81</v>
      </c>
      <c r="B479" s="17" t="s">
        <v>96</v>
      </c>
      <c r="C479" s="18" t="s">
        <v>73</v>
      </c>
      <c r="D479" s="24">
        <v>1</v>
      </c>
      <c r="E479" s="25"/>
      <c r="F479" s="19"/>
    </row>
    <row r="480" s="4" customFormat="1" ht="24.95" customHeight="1" spans="1:6">
      <c r="A480" s="16" t="s">
        <v>83</v>
      </c>
      <c r="B480" s="17" t="s">
        <v>97</v>
      </c>
      <c r="C480" s="18" t="s">
        <v>73</v>
      </c>
      <c r="D480" s="24">
        <v>1</v>
      </c>
      <c r="E480" s="24"/>
      <c r="F480" s="19"/>
    </row>
    <row r="481" s="4" customFormat="1" ht="24.95" customHeight="1" spans="1:6">
      <c r="A481" s="16" t="s">
        <v>85</v>
      </c>
      <c r="B481" s="17" t="s">
        <v>98</v>
      </c>
      <c r="C481" s="18" t="s">
        <v>73</v>
      </c>
      <c r="D481" s="24">
        <v>1</v>
      </c>
      <c r="E481" s="25"/>
      <c r="F481" s="19"/>
    </row>
    <row r="482" s="4" customFormat="1" ht="24.95" customHeight="1" spans="1:6">
      <c r="A482" s="16" t="s">
        <v>99</v>
      </c>
      <c r="B482" s="17" t="s">
        <v>100</v>
      </c>
      <c r="C482" s="18" t="s">
        <v>73</v>
      </c>
      <c r="D482" s="24">
        <v>1</v>
      </c>
      <c r="E482" s="25"/>
      <c r="F482" s="19"/>
    </row>
    <row r="483" s="4" customFormat="1" ht="24.95" customHeight="1" spans="1:6">
      <c r="A483" s="16" t="s">
        <v>101</v>
      </c>
      <c r="B483" s="17" t="s">
        <v>102</v>
      </c>
      <c r="C483" s="18" t="s">
        <v>73</v>
      </c>
      <c r="D483" s="24">
        <v>1</v>
      </c>
      <c r="E483" s="25"/>
      <c r="F483" s="19"/>
    </row>
    <row r="484" s="4" customFormat="1" ht="24.95" customHeight="1" spans="1:6">
      <c r="A484" s="16" t="s">
        <v>103</v>
      </c>
      <c r="B484" s="17" t="s">
        <v>104</v>
      </c>
      <c r="C484" s="18" t="s">
        <v>59</v>
      </c>
      <c r="D484" s="24">
        <v>1</v>
      </c>
      <c r="E484" s="25"/>
      <c r="F484" s="19"/>
    </row>
    <row r="485" s="4" customFormat="1" ht="24.95" customHeight="1" spans="1:6">
      <c r="A485" s="16" t="s">
        <v>105</v>
      </c>
      <c r="B485" s="17" t="s">
        <v>106</v>
      </c>
      <c r="C485" s="18" t="s">
        <v>73</v>
      </c>
      <c r="D485" s="24">
        <v>1</v>
      </c>
      <c r="E485" s="25"/>
      <c r="F485" s="19"/>
    </row>
    <row r="486" s="4" customFormat="1" ht="24.95" customHeight="1" spans="1:6">
      <c r="A486" s="16" t="s">
        <v>107</v>
      </c>
      <c r="B486" s="17" t="s">
        <v>108</v>
      </c>
      <c r="C486" s="18" t="s">
        <v>30</v>
      </c>
      <c r="D486" s="24">
        <v>0.5</v>
      </c>
      <c r="E486" s="25"/>
      <c r="F486" s="19"/>
    </row>
    <row r="487" s="4" customFormat="1" ht="24.95" customHeight="1" spans="1:6">
      <c r="A487" s="16" t="s">
        <v>109</v>
      </c>
      <c r="B487" s="17" t="s">
        <v>110</v>
      </c>
      <c r="C487" s="18" t="s">
        <v>30</v>
      </c>
      <c r="D487" s="24">
        <v>5</v>
      </c>
      <c r="E487" s="25"/>
      <c r="F487" s="19"/>
    </row>
    <row r="488" s="4" customFormat="1" ht="24.95" customHeight="1" spans="1:6">
      <c r="A488" s="16" t="s">
        <v>111</v>
      </c>
      <c r="B488" s="17" t="s">
        <v>112</v>
      </c>
      <c r="C488" s="18" t="s">
        <v>30</v>
      </c>
      <c r="D488" s="24">
        <v>5</v>
      </c>
      <c r="E488" s="25"/>
      <c r="F488" s="19"/>
    </row>
    <row r="489" s="4" customFormat="1" ht="24.95" customHeight="1" spans="1:6">
      <c r="A489" s="16" t="s">
        <v>113</v>
      </c>
      <c r="B489" s="17" t="s">
        <v>114</v>
      </c>
      <c r="C489" s="18" t="s">
        <v>115</v>
      </c>
      <c r="D489" s="24">
        <v>2</v>
      </c>
      <c r="E489" s="25"/>
      <c r="F489" s="19"/>
    </row>
    <row r="490" s="4" customFormat="1" ht="24.95" customHeight="1" spans="1:6">
      <c r="A490" s="16" t="s">
        <v>116</v>
      </c>
      <c r="B490" s="17" t="s">
        <v>117</v>
      </c>
      <c r="C490" s="18" t="s">
        <v>59</v>
      </c>
      <c r="D490" s="24">
        <v>8</v>
      </c>
      <c r="E490" s="25"/>
      <c r="F490" s="19"/>
    </row>
    <row r="491" s="4" customFormat="1" ht="24.95" customHeight="1" spans="1:6">
      <c r="A491" s="16" t="s">
        <v>118</v>
      </c>
      <c r="B491" s="17" t="s">
        <v>119</v>
      </c>
      <c r="C491" s="18" t="s">
        <v>25</v>
      </c>
      <c r="D491" s="24">
        <v>0.13</v>
      </c>
      <c r="E491" s="25"/>
      <c r="F491" s="19"/>
    </row>
    <row r="492" s="4" customFormat="1" ht="24.95" customHeight="1" spans="1:6">
      <c r="A492" s="16" t="s">
        <v>120</v>
      </c>
      <c r="B492" s="17" t="s">
        <v>121</v>
      </c>
      <c r="C492" s="18" t="s">
        <v>73</v>
      </c>
      <c r="D492" s="24">
        <v>2</v>
      </c>
      <c r="E492" s="25"/>
      <c r="F492" s="19"/>
    </row>
    <row r="493" ht="24.95" customHeight="1" spans="1:6">
      <c r="A493" s="12" t="s">
        <v>91</v>
      </c>
      <c r="B493" s="13" t="s">
        <v>208</v>
      </c>
      <c r="C493" s="14"/>
      <c r="D493" s="15"/>
      <c r="E493" s="15"/>
      <c r="F493" s="15"/>
    </row>
    <row r="494" s="4" customFormat="1" ht="24.95" customHeight="1" spans="1:6">
      <c r="A494" s="16" t="s">
        <v>23</v>
      </c>
      <c r="B494" s="17" t="s">
        <v>95</v>
      </c>
      <c r="C494" s="18" t="s">
        <v>59</v>
      </c>
      <c r="D494" s="24">
        <v>1</v>
      </c>
      <c r="E494" s="25"/>
      <c r="F494" s="19"/>
    </row>
    <row r="495" s="4" customFormat="1" ht="24.95" customHeight="1" spans="1:6">
      <c r="A495" s="16" t="s">
        <v>81</v>
      </c>
      <c r="B495" s="17" t="s">
        <v>96</v>
      </c>
      <c r="C495" s="18" t="s">
        <v>73</v>
      </c>
      <c r="D495" s="24">
        <v>1</v>
      </c>
      <c r="E495" s="25"/>
      <c r="F495" s="19"/>
    </row>
    <row r="496" s="4" customFormat="1" ht="24.95" customHeight="1" spans="1:6">
      <c r="A496" s="16" t="s">
        <v>83</v>
      </c>
      <c r="B496" s="17" t="s">
        <v>97</v>
      </c>
      <c r="C496" s="18" t="s">
        <v>73</v>
      </c>
      <c r="D496" s="24">
        <v>1</v>
      </c>
      <c r="E496" s="24"/>
      <c r="F496" s="19"/>
    </row>
    <row r="497" s="4" customFormat="1" ht="24.95" customHeight="1" spans="1:6">
      <c r="A497" s="16" t="s">
        <v>85</v>
      </c>
      <c r="B497" s="17" t="s">
        <v>98</v>
      </c>
      <c r="C497" s="18" t="s">
        <v>73</v>
      </c>
      <c r="D497" s="24">
        <v>1</v>
      </c>
      <c r="E497" s="25"/>
      <c r="F497" s="19"/>
    </row>
    <row r="498" s="4" customFormat="1" ht="24.95" customHeight="1" spans="1:6">
      <c r="A498" s="16" t="s">
        <v>99</v>
      </c>
      <c r="B498" s="17" t="s">
        <v>100</v>
      </c>
      <c r="C498" s="18" t="s">
        <v>73</v>
      </c>
      <c r="D498" s="24">
        <v>1</v>
      </c>
      <c r="E498" s="25"/>
      <c r="F498" s="19"/>
    </row>
    <row r="499" s="4" customFormat="1" ht="24.95" customHeight="1" spans="1:6">
      <c r="A499" s="16" t="s">
        <v>101</v>
      </c>
      <c r="B499" s="17" t="s">
        <v>102</v>
      </c>
      <c r="C499" s="18" t="s">
        <v>73</v>
      </c>
      <c r="D499" s="24">
        <v>1</v>
      </c>
      <c r="E499" s="25"/>
      <c r="F499" s="19"/>
    </row>
    <row r="500" s="4" customFormat="1" ht="24.95" customHeight="1" spans="1:6">
      <c r="A500" s="16" t="s">
        <v>103</v>
      </c>
      <c r="B500" s="17" t="s">
        <v>104</v>
      </c>
      <c r="C500" s="18" t="s">
        <v>59</v>
      </c>
      <c r="D500" s="24">
        <v>1</v>
      </c>
      <c r="E500" s="25"/>
      <c r="F500" s="19"/>
    </row>
    <row r="501" s="4" customFormat="1" ht="24.95" customHeight="1" spans="1:6">
      <c r="A501" s="16" t="s">
        <v>105</v>
      </c>
      <c r="B501" s="17" t="s">
        <v>106</v>
      </c>
      <c r="C501" s="18" t="s">
        <v>73</v>
      </c>
      <c r="D501" s="24">
        <v>1</v>
      </c>
      <c r="E501" s="25"/>
      <c r="F501" s="19"/>
    </row>
    <row r="502" s="4" customFormat="1" ht="24.95" customHeight="1" spans="1:6">
      <c r="A502" s="16" t="s">
        <v>107</v>
      </c>
      <c r="B502" s="17" t="s">
        <v>108</v>
      </c>
      <c r="C502" s="18" t="s">
        <v>30</v>
      </c>
      <c r="D502" s="24">
        <v>0.5</v>
      </c>
      <c r="E502" s="25"/>
      <c r="F502" s="19"/>
    </row>
    <row r="503" s="4" customFormat="1" ht="24.95" customHeight="1" spans="1:6">
      <c r="A503" s="16" t="s">
        <v>109</v>
      </c>
      <c r="B503" s="17" t="s">
        <v>110</v>
      </c>
      <c r="C503" s="18" t="s">
        <v>30</v>
      </c>
      <c r="D503" s="24">
        <v>5</v>
      </c>
      <c r="E503" s="25"/>
      <c r="F503" s="19"/>
    </row>
    <row r="504" s="4" customFormat="1" ht="24.95" customHeight="1" spans="1:6">
      <c r="A504" s="16" t="s">
        <v>111</v>
      </c>
      <c r="B504" s="17" t="s">
        <v>112</v>
      </c>
      <c r="C504" s="18" t="s">
        <v>30</v>
      </c>
      <c r="D504" s="24">
        <v>5</v>
      </c>
      <c r="E504" s="25"/>
      <c r="F504" s="19"/>
    </row>
    <row r="505" s="4" customFormat="1" ht="24.95" customHeight="1" spans="1:6">
      <c r="A505" s="16" t="s">
        <v>113</v>
      </c>
      <c r="B505" s="17" t="s">
        <v>114</v>
      </c>
      <c r="C505" s="18" t="s">
        <v>115</v>
      </c>
      <c r="D505" s="24">
        <v>2</v>
      </c>
      <c r="E505" s="25"/>
      <c r="F505" s="19"/>
    </row>
    <row r="506" s="4" customFormat="1" ht="24.95" customHeight="1" spans="1:6">
      <c r="A506" s="16" t="s">
        <v>116</v>
      </c>
      <c r="B506" s="17" t="s">
        <v>117</v>
      </c>
      <c r="C506" s="18" t="s">
        <v>59</v>
      </c>
      <c r="D506" s="24">
        <v>8</v>
      </c>
      <c r="E506" s="25"/>
      <c r="F506" s="19"/>
    </row>
    <row r="507" s="4" customFormat="1" ht="24.95" customHeight="1" spans="1:6">
      <c r="A507" s="16" t="s">
        <v>118</v>
      </c>
      <c r="B507" s="17" t="s">
        <v>119</v>
      </c>
      <c r="C507" s="18" t="s">
        <v>25</v>
      </c>
      <c r="D507" s="24">
        <v>0.13</v>
      </c>
      <c r="E507" s="25"/>
      <c r="F507" s="19"/>
    </row>
    <row r="508" s="4" customFormat="1" ht="24.95" customHeight="1" spans="1:6">
      <c r="A508" s="16" t="s">
        <v>120</v>
      </c>
      <c r="B508" s="17" t="s">
        <v>121</v>
      </c>
      <c r="C508" s="18" t="s">
        <v>73</v>
      </c>
      <c r="D508" s="24">
        <v>2</v>
      </c>
      <c r="E508" s="25"/>
      <c r="F508" s="19"/>
    </row>
    <row r="509" ht="24.95" customHeight="1" spans="1:6">
      <c r="A509" s="12" t="s">
        <v>209</v>
      </c>
      <c r="B509" s="13" t="s">
        <v>210</v>
      </c>
      <c r="C509" s="14"/>
      <c r="D509" s="15"/>
      <c r="E509" s="15"/>
      <c r="F509" s="15"/>
    </row>
    <row r="510" ht="24.95" customHeight="1" spans="1:6">
      <c r="A510" s="12" t="s">
        <v>21</v>
      </c>
      <c r="B510" s="13" t="s">
        <v>211</v>
      </c>
      <c r="C510" s="14"/>
      <c r="D510" s="15"/>
      <c r="E510" s="15"/>
      <c r="F510" s="15"/>
    </row>
    <row r="511" ht="24.95" customHeight="1" spans="1:6">
      <c r="A511" s="16" t="s">
        <v>23</v>
      </c>
      <c r="B511" s="17" t="s">
        <v>24</v>
      </c>
      <c r="C511" s="18" t="s">
        <v>25</v>
      </c>
      <c r="D511" s="19">
        <f>(D515+D513+D514)*0.34</f>
        <v>486.2</v>
      </c>
      <c r="E511" s="19"/>
      <c r="F511" s="19"/>
    </row>
    <row r="512" ht="24.95" customHeight="1" spans="1:20">
      <c r="A512" s="16" t="s">
        <v>26</v>
      </c>
      <c r="B512" s="17" t="s">
        <v>27</v>
      </c>
      <c r="C512" s="18" t="s">
        <v>25</v>
      </c>
      <c r="D512" s="19">
        <f>D511*0.95</f>
        <v>461.89</v>
      </c>
      <c r="E512" s="19"/>
      <c r="F512" s="19"/>
      <c r="T512" s="27"/>
    </row>
    <row r="513" ht="24.95" customHeight="1" spans="1:6">
      <c r="A513" s="16" t="s">
        <v>28</v>
      </c>
      <c r="B513" s="17" t="s">
        <v>29</v>
      </c>
      <c r="C513" s="18" t="s">
        <v>30</v>
      </c>
      <c r="D513" s="19">
        <v>450</v>
      </c>
      <c r="E513" s="19"/>
      <c r="F513" s="19"/>
    </row>
    <row r="514" s="3" customFormat="1" ht="24.95" customHeight="1" spans="1:6">
      <c r="A514" s="16" t="s">
        <v>31</v>
      </c>
      <c r="B514" s="17" t="s">
        <v>32</v>
      </c>
      <c r="C514" s="18" t="s">
        <v>30</v>
      </c>
      <c r="D514" s="19">
        <f>480</f>
        <v>480</v>
      </c>
      <c r="E514" s="19"/>
      <c r="F514" s="19"/>
    </row>
    <row r="515" ht="24.95" customHeight="1" spans="1:20">
      <c r="A515" s="16" t="s">
        <v>33</v>
      </c>
      <c r="B515" s="17" t="s">
        <v>34</v>
      </c>
      <c r="C515" s="18" t="s">
        <v>30</v>
      </c>
      <c r="D515" s="19">
        <f>200+280+20</f>
        <v>500</v>
      </c>
      <c r="E515" s="19"/>
      <c r="F515" s="19"/>
      <c r="T515" s="27"/>
    </row>
    <row r="516" ht="24.95" customHeight="1" spans="1:6">
      <c r="A516" s="16" t="s">
        <v>35</v>
      </c>
      <c r="B516" s="20" t="s">
        <v>36</v>
      </c>
      <c r="C516" s="18" t="s">
        <v>37</v>
      </c>
      <c r="D516" s="19">
        <f>D12</f>
        <v>10</v>
      </c>
      <c r="E516" s="19"/>
      <c r="F516" s="19"/>
    </row>
    <row r="517" ht="24.95" customHeight="1" spans="1:6">
      <c r="A517" s="16" t="s">
        <v>38</v>
      </c>
      <c r="B517" s="22" t="s">
        <v>160</v>
      </c>
      <c r="C517" s="16" t="s">
        <v>43</v>
      </c>
      <c r="D517" s="19">
        <f>2*(7^2+5^2+(7^2*5^2)^0.5)/3</f>
        <v>72.6666666666667</v>
      </c>
      <c r="E517" s="23"/>
      <c r="F517" s="23"/>
    </row>
    <row r="518" ht="24.95" customHeight="1" spans="1:6">
      <c r="A518" s="16" t="s">
        <v>41</v>
      </c>
      <c r="B518" s="22" t="s">
        <v>161</v>
      </c>
      <c r="C518" s="16" t="s">
        <v>43</v>
      </c>
      <c r="D518" s="19">
        <f>D517-3*3*2</f>
        <v>54.6666666666667</v>
      </c>
      <c r="E518" s="23"/>
      <c r="F518" s="23"/>
    </row>
    <row r="519" ht="24.95" customHeight="1" spans="1:6">
      <c r="A519" s="16" t="s">
        <v>44</v>
      </c>
      <c r="B519" s="22" t="s">
        <v>47</v>
      </c>
      <c r="C519" s="16" t="s">
        <v>43</v>
      </c>
      <c r="D519" s="19">
        <f>3*1.6*0.25*2+2.5*1.6*0.25*2+0.35*0.25*3</f>
        <v>4.6625</v>
      </c>
      <c r="E519" s="23"/>
      <c r="F519" s="23"/>
    </row>
    <row r="520" ht="24.95" customHeight="1" spans="1:6">
      <c r="A520" s="16" t="s">
        <v>46</v>
      </c>
      <c r="B520" s="22" t="s">
        <v>49</v>
      </c>
      <c r="C520" s="16" t="s">
        <v>43</v>
      </c>
      <c r="D520" s="19">
        <f>3*3*0.25+3*3*0.15</f>
        <v>3.6</v>
      </c>
      <c r="E520" s="23"/>
      <c r="F520" s="23"/>
    </row>
    <row r="521" ht="24.95" customHeight="1" spans="1:6">
      <c r="A521" s="16" t="s">
        <v>48</v>
      </c>
      <c r="B521" s="22" t="s">
        <v>51</v>
      </c>
      <c r="C521" s="16" t="s">
        <v>52</v>
      </c>
      <c r="D521" s="19">
        <f>3*2*4+2.5*1.6*4+2.5*2.5</f>
        <v>46.25</v>
      </c>
      <c r="E521" s="23"/>
      <c r="F521" s="23"/>
    </row>
    <row r="522" ht="24.95" customHeight="1" spans="1:6">
      <c r="A522" s="16" t="s">
        <v>50</v>
      </c>
      <c r="B522" s="22" t="s">
        <v>54</v>
      </c>
      <c r="C522" s="19" t="s">
        <v>25</v>
      </c>
      <c r="D522" s="19">
        <f>4*4*2.5</f>
        <v>40</v>
      </c>
      <c r="E522" s="23"/>
      <c r="F522" s="23"/>
    </row>
    <row r="523" ht="24.95" customHeight="1" spans="1:6">
      <c r="A523" s="16" t="s">
        <v>53</v>
      </c>
      <c r="B523" s="22" t="s">
        <v>56</v>
      </c>
      <c r="C523" s="16" t="s">
        <v>30</v>
      </c>
      <c r="D523" s="19">
        <v>2</v>
      </c>
      <c r="E523" s="23"/>
      <c r="F523" s="23"/>
    </row>
    <row r="524" ht="24.95" customHeight="1" spans="1:6">
      <c r="A524" s="16" t="s">
        <v>55</v>
      </c>
      <c r="B524" s="22" t="s">
        <v>58</v>
      </c>
      <c r="C524" s="16" t="s">
        <v>59</v>
      </c>
      <c r="D524" s="19">
        <v>1</v>
      </c>
      <c r="E524" s="23"/>
      <c r="F524" s="23"/>
    </row>
    <row r="525" ht="24.95" customHeight="1" spans="1:6">
      <c r="A525" s="16" t="s">
        <v>57</v>
      </c>
      <c r="B525" s="22" t="s">
        <v>61</v>
      </c>
      <c r="C525" s="16" t="s">
        <v>62</v>
      </c>
      <c r="D525" s="19">
        <v>0.655</v>
      </c>
      <c r="E525" s="23"/>
      <c r="F525" s="23"/>
    </row>
    <row r="526" ht="24.95" customHeight="1" spans="1:6">
      <c r="A526" s="16" t="s">
        <v>60</v>
      </c>
      <c r="B526" s="22" t="s">
        <v>64</v>
      </c>
      <c r="C526" s="16" t="s">
        <v>30</v>
      </c>
      <c r="D526" s="19">
        <f>3*4*0.3</f>
        <v>3.6</v>
      </c>
      <c r="E526" s="23"/>
      <c r="F526" s="23"/>
    </row>
    <row r="527" ht="24.95" customHeight="1" spans="1:6">
      <c r="A527" s="16" t="s">
        <v>63</v>
      </c>
      <c r="B527" s="22" t="s">
        <v>66</v>
      </c>
      <c r="C527" s="16" t="s">
        <v>52</v>
      </c>
      <c r="D527" s="19">
        <f>3*4*0.4*0.4</f>
        <v>1.92</v>
      </c>
      <c r="E527" s="23"/>
      <c r="F527" s="23"/>
    </row>
    <row r="528" ht="24.95" customHeight="1" spans="1:6">
      <c r="A528" s="16" t="s">
        <v>65</v>
      </c>
      <c r="B528" s="17" t="s">
        <v>79</v>
      </c>
      <c r="C528" s="24" t="s">
        <v>80</v>
      </c>
      <c r="D528" s="19">
        <v>1</v>
      </c>
      <c r="E528" s="25"/>
      <c r="F528" s="19"/>
    </row>
    <row r="529" ht="24.95" customHeight="1" spans="1:42">
      <c r="A529" s="16" t="s">
        <v>81</v>
      </c>
      <c r="B529" s="17" t="s">
        <v>82</v>
      </c>
      <c r="C529" s="18" t="s">
        <v>73</v>
      </c>
      <c r="D529" s="19">
        <v>1</v>
      </c>
      <c r="E529" s="19"/>
      <c r="F529" s="19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9"/>
      <c r="AO529" s="29"/>
      <c r="AP529" s="29"/>
    </row>
    <row r="530" ht="24.95" customHeight="1" spans="1:42">
      <c r="A530" s="16" t="s">
        <v>83</v>
      </c>
      <c r="B530" s="17" t="s">
        <v>84</v>
      </c>
      <c r="C530" s="18" t="s">
        <v>80</v>
      </c>
      <c r="D530" s="19">
        <v>1</v>
      </c>
      <c r="E530" s="19"/>
      <c r="F530" s="19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9"/>
      <c r="AO530" s="29"/>
      <c r="AP530" s="29"/>
    </row>
    <row r="531" ht="24.95" customHeight="1" spans="1:42">
      <c r="A531" s="16" t="s">
        <v>85</v>
      </c>
      <c r="B531" s="17" t="s">
        <v>86</v>
      </c>
      <c r="C531" s="18" t="s">
        <v>73</v>
      </c>
      <c r="D531" s="19">
        <v>2</v>
      </c>
      <c r="E531" s="19"/>
      <c r="F531" s="19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9"/>
      <c r="AO531" s="29"/>
      <c r="AP531" s="29"/>
    </row>
    <row r="532" ht="24.95" customHeight="1" spans="1:6">
      <c r="A532" s="12" t="s">
        <v>67</v>
      </c>
      <c r="B532" s="13" t="s">
        <v>212</v>
      </c>
      <c r="C532" s="14"/>
      <c r="D532" s="15"/>
      <c r="E532" s="15"/>
      <c r="F532" s="15"/>
    </row>
    <row r="533" ht="24.95" customHeight="1" spans="1:20">
      <c r="A533" s="16" t="s">
        <v>23</v>
      </c>
      <c r="B533" s="17" t="s">
        <v>213</v>
      </c>
      <c r="C533" s="18" t="s">
        <v>80</v>
      </c>
      <c r="D533" s="19">
        <v>1</v>
      </c>
      <c r="E533" s="19"/>
      <c r="F533" s="19"/>
      <c r="T533" s="27"/>
    </row>
    <row r="534" ht="24.95" customHeight="1" spans="1:6">
      <c r="A534" s="16" t="s">
        <v>26</v>
      </c>
      <c r="B534" s="17" t="s">
        <v>214</v>
      </c>
      <c r="C534" s="18" t="s">
        <v>77</v>
      </c>
      <c r="D534" s="19">
        <f>4*8</f>
        <v>32</v>
      </c>
      <c r="E534" s="19"/>
      <c r="F534" s="19"/>
    </row>
    <row r="535" ht="24.95" customHeight="1" spans="1:6">
      <c r="A535" s="16" t="s">
        <v>28</v>
      </c>
      <c r="B535" s="17" t="s">
        <v>131</v>
      </c>
      <c r="C535" s="24" t="s">
        <v>80</v>
      </c>
      <c r="D535" s="19">
        <v>1</v>
      </c>
      <c r="E535" s="25"/>
      <c r="F535" s="19"/>
    </row>
    <row r="536" ht="24.95" customHeight="1" spans="1:42">
      <c r="A536" s="16" t="s">
        <v>81</v>
      </c>
      <c r="B536" s="17" t="s">
        <v>82</v>
      </c>
      <c r="C536" s="18" t="s">
        <v>73</v>
      </c>
      <c r="D536" s="19">
        <v>1</v>
      </c>
      <c r="E536" s="19"/>
      <c r="F536" s="19"/>
      <c r="U536" s="28"/>
      <c r="V536" s="28"/>
      <c r="W536" s="32"/>
      <c r="X536" s="32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9"/>
      <c r="AO536" s="29"/>
      <c r="AP536" s="29"/>
    </row>
    <row r="537" ht="24.95" customHeight="1" spans="1:42">
      <c r="A537" s="16" t="s">
        <v>83</v>
      </c>
      <c r="B537" s="17" t="s">
        <v>132</v>
      </c>
      <c r="C537" s="18" t="s">
        <v>73</v>
      </c>
      <c r="D537" s="19">
        <v>1</v>
      </c>
      <c r="E537" s="19"/>
      <c r="F537" s="19"/>
      <c r="U537" s="28"/>
      <c r="V537" s="28"/>
      <c r="W537" s="32"/>
      <c r="X537" s="32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9"/>
      <c r="AO537" s="29"/>
      <c r="AP537" s="29"/>
    </row>
    <row r="538" ht="24.95" customHeight="1" spans="1:42">
      <c r="A538" s="16" t="s">
        <v>85</v>
      </c>
      <c r="B538" s="17" t="s">
        <v>86</v>
      </c>
      <c r="C538" s="18" t="s">
        <v>73</v>
      </c>
      <c r="D538" s="19">
        <v>1</v>
      </c>
      <c r="E538" s="19"/>
      <c r="F538" s="19"/>
      <c r="U538" s="28"/>
      <c r="V538" s="28"/>
      <c r="W538" s="32"/>
      <c r="X538" s="32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9"/>
      <c r="AO538" s="29"/>
      <c r="AP538" s="29"/>
    </row>
    <row r="539" ht="24.95" customHeight="1" spans="1:6">
      <c r="A539" s="16" t="s">
        <v>31</v>
      </c>
      <c r="B539" s="17" t="s">
        <v>215</v>
      </c>
      <c r="C539" s="24" t="s">
        <v>168</v>
      </c>
      <c r="D539" s="19">
        <v>11</v>
      </c>
      <c r="E539" s="25"/>
      <c r="F539" s="19"/>
    </row>
    <row r="540" ht="24.95" customHeight="1" spans="1:6">
      <c r="A540" s="12" t="s">
        <v>87</v>
      </c>
      <c r="B540" s="13" t="s">
        <v>216</v>
      </c>
      <c r="C540" s="14"/>
      <c r="D540" s="15"/>
      <c r="E540" s="15"/>
      <c r="F540" s="15"/>
    </row>
    <row r="541" ht="24.95" customHeight="1" spans="1:6">
      <c r="A541" s="16" t="s">
        <v>23</v>
      </c>
      <c r="B541" s="17" t="s">
        <v>24</v>
      </c>
      <c r="C541" s="18" t="s">
        <v>25</v>
      </c>
      <c r="D541" s="19">
        <f>D543*0.34</f>
        <v>442</v>
      </c>
      <c r="E541" s="19"/>
      <c r="F541" s="19"/>
    </row>
    <row r="542" ht="24.95" customHeight="1" spans="1:20">
      <c r="A542" s="16" t="s">
        <v>26</v>
      </c>
      <c r="B542" s="17" t="s">
        <v>27</v>
      </c>
      <c r="C542" s="18" t="s">
        <v>25</v>
      </c>
      <c r="D542" s="19">
        <f>D541*0.95</f>
        <v>419.9</v>
      </c>
      <c r="E542" s="19"/>
      <c r="F542" s="19"/>
      <c r="T542" s="27"/>
    </row>
    <row r="543" ht="24.95" customHeight="1" spans="1:6">
      <c r="A543" s="16" t="s">
        <v>28</v>
      </c>
      <c r="B543" s="17" t="s">
        <v>140</v>
      </c>
      <c r="C543" s="18" t="s">
        <v>30</v>
      </c>
      <c r="D543" s="19">
        <v>1300</v>
      </c>
      <c r="E543" s="19"/>
      <c r="F543" s="19"/>
    </row>
    <row r="544" ht="24.95" customHeight="1" spans="1:6">
      <c r="A544" s="16" t="s">
        <v>31</v>
      </c>
      <c r="B544" s="20" t="s">
        <v>36</v>
      </c>
      <c r="C544" s="18" t="s">
        <v>37</v>
      </c>
      <c r="D544" s="19">
        <f>D516</f>
        <v>10</v>
      </c>
      <c r="E544" s="19"/>
      <c r="F544" s="19"/>
    </row>
    <row r="545" ht="24.95" customHeight="1" spans="1:6">
      <c r="A545" s="16" t="s">
        <v>33</v>
      </c>
      <c r="B545" s="20" t="s">
        <v>79</v>
      </c>
      <c r="C545" s="24" t="s">
        <v>80</v>
      </c>
      <c r="D545" s="19">
        <v>1</v>
      </c>
      <c r="E545" s="25"/>
      <c r="F545" s="19"/>
    </row>
    <row r="546" ht="24.95" customHeight="1" spans="1:6">
      <c r="A546" s="16" t="s">
        <v>35</v>
      </c>
      <c r="B546" s="17" t="s">
        <v>145</v>
      </c>
      <c r="C546" s="19" t="s">
        <v>30</v>
      </c>
      <c r="D546" s="19">
        <v>170</v>
      </c>
      <c r="E546" s="25"/>
      <c r="F546" s="19"/>
    </row>
    <row r="547" ht="24.95" customHeight="1" spans="1:6">
      <c r="A547" s="16" t="s">
        <v>38</v>
      </c>
      <c r="B547" s="17" t="s">
        <v>217</v>
      </c>
      <c r="C547" s="24" t="s">
        <v>30</v>
      </c>
      <c r="D547" s="19">
        <v>170</v>
      </c>
      <c r="E547" s="25"/>
      <c r="F547" s="19"/>
    </row>
    <row r="548" s="4" customFormat="1" ht="24.95" customHeight="1" spans="1:6">
      <c r="A548" s="16" t="s">
        <v>41</v>
      </c>
      <c r="B548" s="17" t="s">
        <v>95</v>
      </c>
      <c r="C548" s="18" t="s">
        <v>59</v>
      </c>
      <c r="D548" s="24">
        <v>1</v>
      </c>
      <c r="E548" s="25"/>
      <c r="F548" s="19"/>
    </row>
    <row r="549" s="4" customFormat="1" ht="24.95" customHeight="1" spans="1:6">
      <c r="A549" s="16" t="s">
        <v>81</v>
      </c>
      <c r="B549" s="17" t="s">
        <v>96</v>
      </c>
      <c r="C549" s="18" t="s">
        <v>73</v>
      </c>
      <c r="D549" s="24">
        <v>1</v>
      </c>
      <c r="E549" s="25"/>
      <c r="F549" s="19"/>
    </row>
    <row r="550" s="4" customFormat="1" ht="24.95" customHeight="1" spans="1:6">
      <c r="A550" s="16" t="s">
        <v>83</v>
      </c>
      <c r="B550" s="17" t="s">
        <v>97</v>
      </c>
      <c r="C550" s="18" t="s">
        <v>73</v>
      </c>
      <c r="D550" s="24">
        <v>1</v>
      </c>
      <c r="E550" s="24"/>
      <c r="F550" s="19"/>
    </row>
    <row r="551" s="4" customFormat="1" ht="24.95" customHeight="1" spans="1:6">
      <c r="A551" s="16" t="s">
        <v>85</v>
      </c>
      <c r="B551" s="17" t="s">
        <v>98</v>
      </c>
      <c r="C551" s="18" t="s">
        <v>73</v>
      </c>
      <c r="D551" s="24">
        <v>1</v>
      </c>
      <c r="E551" s="25"/>
      <c r="F551" s="19"/>
    </row>
    <row r="552" s="4" customFormat="1" ht="24.95" customHeight="1" spans="1:6">
      <c r="A552" s="16" t="s">
        <v>99</v>
      </c>
      <c r="B552" s="17" t="s">
        <v>100</v>
      </c>
      <c r="C552" s="18" t="s">
        <v>73</v>
      </c>
      <c r="D552" s="24">
        <v>1</v>
      </c>
      <c r="E552" s="25"/>
      <c r="F552" s="19"/>
    </row>
    <row r="553" s="4" customFormat="1" ht="24.95" customHeight="1" spans="1:6">
      <c r="A553" s="16" t="s">
        <v>101</v>
      </c>
      <c r="B553" s="17" t="s">
        <v>102</v>
      </c>
      <c r="C553" s="18" t="s">
        <v>73</v>
      </c>
      <c r="D553" s="24">
        <v>1</v>
      </c>
      <c r="E553" s="25"/>
      <c r="F553" s="19"/>
    </row>
    <row r="554" s="4" customFormat="1" ht="24.95" customHeight="1" spans="1:6">
      <c r="A554" s="16" t="s">
        <v>103</v>
      </c>
      <c r="B554" s="17" t="s">
        <v>104</v>
      </c>
      <c r="C554" s="18" t="s">
        <v>59</v>
      </c>
      <c r="D554" s="24">
        <v>1</v>
      </c>
      <c r="E554" s="25"/>
      <c r="F554" s="19"/>
    </row>
    <row r="555" s="4" customFormat="1" ht="24.95" customHeight="1" spans="1:6">
      <c r="A555" s="16" t="s">
        <v>105</v>
      </c>
      <c r="B555" s="17" t="s">
        <v>106</v>
      </c>
      <c r="C555" s="18" t="s">
        <v>73</v>
      </c>
      <c r="D555" s="24">
        <v>1</v>
      </c>
      <c r="E555" s="25"/>
      <c r="F555" s="19"/>
    </row>
    <row r="556" s="4" customFormat="1" ht="24.95" customHeight="1" spans="1:6">
      <c r="A556" s="16" t="s">
        <v>107</v>
      </c>
      <c r="B556" s="17" t="s">
        <v>108</v>
      </c>
      <c r="C556" s="18" t="s">
        <v>30</v>
      </c>
      <c r="D556" s="24">
        <v>0.5</v>
      </c>
      <c r="E556" s="25"/>
      <c r="F556" s="19"/>
    </row>
    <row r="557" s="4" customFormat="1" ht="24.95" customHeight="1" spans="1:6">
      <c r="A557" s="16" t="s">
        <v>109</v>
      </c>
      <c r="B557" s="17" t="s">
        <v>110</v>
      </c>
      <c r="C557" s="18" t="s">
        <v>30</v>
      </c>
      <c r="D557" s="24">
        <v>5</v>
      </c>
      <c r="E557" s="25"/>
      <c r="F557" s="19"/>
    </row>
    <row r="558" s="4" customFormat="1" ht="24.95" customHeight="1" spans="1:6">
      <c r="A558" s="16" t="s">
        <v>111</v>
      </c>
      <c r="B558" s="17" t="s">
        <v>112</v>
      </c>
      <c r="C558" s="18" t="s">
        <v>30</v>
      </c>
      <c r="D558" s="24">
        <v>5</v>
      </c>
      <c r="E558" s="25"/>
      <c r="F558" s="19"/>
    </row>
    <row r="559" s="4" customFormat="1" ht="24.95" customHeight="1" spans="1:6">
      <c r="A559" s="16" t="s">
        <v>113</v>
      </c>
      <c r="B559" s="17" t="s">
        <v>114</v>
      </c>
      <c r="C559" s="18" t="s">
        <v>115</v>
      </c>
      <c r="D559" s="24">
        <v>2</v>
      </c>
      <c r="E559" s="25"/>
      <c r="F559" s="19"/>
    </row>
    <row r="560" s="4" customFormat="1" ht="24.95" customHeight="1" spans="1:6">
      <c r="A560" s="16" t="s">
        <v>116</v>
      </c>
      <c r="B560" s="17" t="s">
        <v>117</v>
      </c>
      <c r="C560" s="18" t="s">
        <v>59</v>
      </c>
      <c r="D560" s="24">
        <v>8</v>
      </c>
      <c r="E560" s="25"/>
      <c r="F560" s="19"/>
    </row>
    <row r="561" s="4" customFormat="1" ht="24.95" customHeight="1" spans="1:6">
      <c r="A561" s="16" t="s">
        <v>118</v>
      </c>
      <c r="B561" s="17" t="s">
        <v>119</v>
      </c>
      <c r="C561" s="18" t="s">
        <v>25</v>
      </c>
      <c r="D561" s="24">
        <v>0.13</v>
      </c>
      <c r="E561" s="25"/>
      <c r="F561" s="19"/>
    </row>
    <row r="562" s="4" customFormat="1" ht="24.95" customHeight="1" spans="1:6">
      <c r="A562" s="16" t="s">
        <v>120</v>
      </c>
      <c r="B562" s="17" t="s">
        <v>121</v>
      </c>
      <c r="C562" s="18" t="s">
        <v>73</v>
      </c>
      <c r="D562" s="24">
        <v>2</v>
      </c>
      <c r="E562" s="25"/>
      <c r="F562" s="19"/>
    </row>
    <row r="563" ht="24.95" customHeight="1" spans="1:6">
      <c r="A563" s="12" t="s">
        <v>89</v>
      </c>
      <c r="B563" s="13" t="s">
        <v>218</v>
      </c>
      <c r="C563" s="14"/>
      <c r="D563" s="15"/>
      <c r="E563" s="15"/>
      <c r="F563" s="15"/>
    </row>
    <row r="564" s="4" customFormat="1" ht="24.95" customHeight="1" spans="1:6">
      <c r="A564" s="16" t="s">
        <v>23</v>
      </c>
      <c r="B564" s="17" t="s">
        <v>95</v>
      </c>
      <c r="C564" s="18" t="s">
        <v>59</v>
      </c>
      <c r="D564" s="24">
        <v>1</v>
      </c>
      <c r="E564" s="25"/>
      <c r="F564" s="19"/>
    </row>
    <row r="565" s="4" customFormat="1" ht="24.95" customHeight="1" spans="1:6">
      <c r="A565" s="16" t="s">
        <v>81</v>
      </c>
      <c r="B565" s="17" t="s">
        <v>96</v>
      </c>
      <c r="C565" s="18" t="s">
        <v>73</v>
      </c>
      <c r="D565" s="24">
        <v>1</v>
      </c>
      <c r="E565" s="25"/>
      <c r="F565" s="19"/>
    </row>
    <row r="566" s="4" customFormat="1" ht="24.95" customHeight="1" spans="1:6">
      <c r="A566" s="16" t="s">
        <v>83</v>
      </c>
      <c r="B566" s="17" t="s">
        <v>97</v>
      </c>
      <c r="C566" s="18" t="s">
        <v>73</v>
      </c>
      <c r="D566" s="24">
        <v>1</v>
      </c>
      <c r="E566" s="24"/>
      <c r="F566" s="19"/>
    </row>
    <row r="567" s="4" customFormat="1" ht="24.95" customHeight="1" spans="1:6">
      <c r="A567" s="16" t="s">
        <v>85</v>
      </c>
      <c r="B567" s="17" t="s">
        <v>98</v>
      </c>
      <c r="C567" s="18" t="s">
        <v>73</v>
      </c>
      <c r="D567" s="24">
        <v>1</v>
      </c>
      <c r="E567" s="25"/>
      <c r="F567" s="19"/>
    </row>
    <row r="568" s="4" customFormat="1" ht="24.95" customHeight="1" spans="1:6">
      <c r="A568" s="16" t="s">
        <v>99</v>
      </c>
      <c r="B568" s="17" t="s">
        <v>100</v>
      </c>
      <c r="C568" s="18" t="s">
        <v>73</v>
      </c>
      <c r="D568" s="24">
        <v>1</v>
      </c>
      <c r="E568" s="25"/>
      <c r="F568" s="19"/>
    </row>
    <row r="569" s="4" customFormat="1" ht="24.95" customHeight="1" spans="1:6">
      <c r="A569" s="16" t="s">
        <v>101</v>
      </c>
      <c r="B569" s="17" t="s">
        <v>102</v>
      </c>
      <c r="C569" s="18" t="s">
        <v>73</v>
      </c>
      <c r="D569" s="24">
        <v>1</v>
      </c>
      <c r="E569" s="25"/>
      <c r="F569" s="19"/>
    </row>
    <row r="570" s="4" customFormat="1" ht="24.95" customHeight="1" spans="1:6">
      <c r="A570" s="16" t="s">
        <v>103</v>
      </c>
      <c r="B570" s="17" t="s">
        <v>104</v>
      </c>
      <c r="C570" s="18" t="s">
        <v>59</v>
      </c>
      <c r="D570" s="24">
        <v>1</v>
      </c>
      <c r="E570" s="25"/>
      <c r="F570" s="19"/>
    </row>
    <row r="571" s="4" customFormat="1" ht="24.95" customHeight="1" spans="1:6">
      <c r="A571" s="16" t="s">
        <v>105</v>
      </c>
      <c r="B571" s="17" t="s">
        <v>106</v>
      </c>
      <c r="C571" s="18" t="s">
        <v>73</v>
      </c>
      <c r="D571" s="24">
        <v>1</v>
      </c>
      <c r="E571" s="25"/>
      <c r="F571" s="19"/>
    </row>
    <row r="572" s="4" customFormat="1" ht="24.95" customHeight="1" spans="1:6">
      <c r="A572" s="16" t="s">
        <v>107</v>
      </c>
      <c r="B572" s="17" t="s">
        <v>108</v>
      </c>
      <c r="C572" s="18" t="s">
        <v>30</v>
      </c>
      <c r="D572" s="24">
        <v>0.5</v>
      </c>
      <c r="E572" s="25"/>
      <c r="F572" s="19"/>
    </row>
    <row r="573" s="4" customFormat="1" ht="24.95" customHeight="1" spans="1:6">
      <c r="A573" s="16" t="s">
        <v>109</v>
      </c>
      <c r="B573" s="17" t="s">
        <v>110</v>
      </c>
      <c r="C573" s="18" t="s">
        <v>30</v>
      </c>
      <c r="D573" s="24">
        <v>5</v>
      </c>
      <c r="E573" s="25"/>
      <c r="F573" s="19"/>
    </row>
    <row r="574" s="4" customFormat="1" ht="24.95" customHeight="1" spans="1:6">
      <c r="A574" s="16" t="s">
        <v>111</v>
      </c>
      <c r="B574" s="17" t="s">
        <v>112</v>
      </c>
      <c r="C574" s="18" t="s">
        <v>30</v>
      </c>
      <c r="D574" s="24">
        <v>5</v>
      </c>
      <c r="E574" s="25"/>
      <c r="F574" s="19"/>
    </row>
    <row r="575" s="4" customFormat="1" ht="24.95" customHeight="1" spans="1:6">
      <c r="A575" s="16" t="s">
        <v>113</v>
      </c>
      <c r="B575" s="17" t="s">
        <v>114</v>
      </c>
      <c r="C575" s="18" t="s">
        <v>115</v>
      </c>
      <c r="D575" s="24">
        <v>2</v>
      </c>
      <c r="E575" s="25"/>
      <c r="F575" s="19"/>
    </row>
    <row r="576" s="4" customFormat="1" ht="24.95" customHeight="1" spans="1:6">
      <c r="A576" s="16" t="s">
        <v>116</v>
      </c>
      <c r="B576" s="17" t="s">
        <v>117</v>
      </c>
      <c r="C576" s="18" t="s">
        <v>59</v>
      </c>
      <c r="D576" s="24">
        <v>8</v>
      </c>
      <c r="E576" s="25"/>
      <c r="F576" s="19"/>
    </row>
    <row r="577" s="4" customFormat="1" ht="24.95" customHeight="1" spans="1:6">
      <c r="A577" s="16" t="s">
        <v>118</v>
      </c>
      <c r="B577" s="17" t="s">
        <v>119</v>
      </c>
      <c r="C577" s="18" t="s">
        <v>25</v>
      </c>
      <c r="D577" s="24">
        <v>0.13</v>
      </c>
      <c r="E577" s="25"/>
      <c r="F577" s="19"/>
    </row>
    <row r="578" s="4" customFormat="1" ht="24.95" customHeight="1" spans="1:6">
      <c r="A578" s="16" t="s">
        <v>120</v>
      </c>
      <c r="B578" s="17" t="s">
        <v>121</v>
      </c>
      <c r="C578" s="18" t="s">
        <v>73</v>
      </c>
      <c r="D578" s="24">
        <v>2</v>
      </c>
      <c r="E578" s="25"/>
      <c r="F578" s="19"/>
    </row>
    <row r="579" ht="24.95" customHeight="1" spans="1:6">
      <c r="A579" s="12" t="s">
        <v>91</v>
      </c>
      <c r="B579" s="13" t="s">
        <v>219</v>
      </c>
      <c r="C579" s="14"/>
      <c r="D579" s="15"/>
      <c r="E579" s="15"/>
      <c r="F579" s="15"/>
    </row>
    <row r="580" s="4" customFormat="1" ht="24.95" customHeight="1" spans="1:6">
      <c r="A580" s="16" t="s">
        <v>23</v>
      </c>
      <c r="B580" s="17" t="s">
        <v>95</v>
      </c>
      <c r="C580" s="18" t="s">
        <v>59</v>
      </c>
      <c r="D580" s="24">
        <v>1</v>
      </c>
      <c r="E580" s="25"/>
      <c r="F580" s="19"/>
    </row>
    <row r="581" s="4" customFormat="1" ht="24.95" customHeight="1" spans="1:6">
      <c r="A581" s="16" t="s">
        <v>81</v>
      </c>
      <c r="B581" s="17" t="s">
        <v>96</v>
      </c>
      <c r="C581" s="18" t="s">
        <v>73</v>
      </c>
      <c r="D581" s="24">
        <v>1</v>
      </c>
      <c r="E581" s="25"/>
      <c r="F581" s="19"/>
    </row>
    <row r="582" s="4" customFormat="1" ht="24.95" customHeight="1" spans="1:6">
      <c r="A582" s="16" t="s">
        <v>83</v>
      </c>
      <c r="B582" s="17" t="s">
        <v>97</v>
      </c>
      <c r="C582" s="18" t="s">
        <v>73</v>
      </c>
      <c r="D582" s="24">
        <v>1</v>
      </c>
      <c r="E582" s="24"/>
      <c r="F582" s="19"/>
    </row>
    <row r="583" s="4" customFormat="1" ht="24.95" customHeight="1" spans="1:6">
      <c r="A583" s="16" t="s">
        <v>85</v>
      </c>
      <c r="B583" s="17" t="s">
        <v>98</v>
      </c>
      <c r="C583" s="18" t="s">
        <v>73</v>
      </c>
      <c r="D583" s="24">
        <v>1</v>
      </c>
      <c r="E583" s="25"/>
      <c r="F583" s="19"/>
    </row>
    <row r="584" s="4" customFormat="1" ht="24.95" customHeight="1" spans="1:6">
      <c r="A584" s="16" t="s">
        <v>99</v>
      </c>
      <c r="B584" s="17" t="s">
        <v>100</v>
      </c>
      <c r="C584" s="18" t="s">
        <v>73</v>
      </c>
      <c r="D584" s="24">
        <v>1</v>
      </c>
      <c r="E584" s="25"/>
      <c r="F584" s="19"/>
    </row>
    <row r="585" s="4" customFormat="1" ht="24.95" customHeight="1" spans="1:6">
      <c r="A585" s="16" t="s">
        <v>101</v>
      </c>
      <c r="B585" s="17" t="s">
        <v>102</v>
      </c>
      <c r="C585" s="18" t="s">
        <v>73</v>
      </c>
      <c r="D585" s="24">
        <v>1</v>
      </c>
      <c r="E585" s="25"/>
      <c r="F585" s="19"/>
    </row>
    <row r="586" s="4" customFormat="1" ht="24.95" customHeight="1" spans="1:6">
      <c r="A586" s="16" t="s">
        <v>103</v>
      </c>
      <c r="B586" s="17" t="s">
        <v>104</v>
      </c>
      <c r="C586" s="18" t="s">
        <v>59</v>
      </c>
      <c r="D586" s="24">
        <v>1</v>
      </c>
      <c r="E586" s="25"/>
      <c r="F586" s="19"/>
    </row>
    <row r="587" s="4" customFormat="1" ht="24.95" customHeight="1" spans="1:6">
      <c r="A587" s="16" t="s">
        <v>105</v>
      </c>
      <c r="B587" s="17" t="s">
        <v>106</v>
      </c>
      <c r="C587" s="18" t="s">
        <v>73</v>
      </c>
      <c r="D587" s="24">
        <v>1</v>
      </c>
      <c r="E587" s="25"/>
      <c r="F587" s="19"/>
    </row>
    <row r="588" s="4" customFormat="1" ht="24.95" customHeight="1" spans="1:6">
      <c r="A588" s="16" t="s">
        <v>107</v>
      </c>
      <c r="B588" s="17" t="s">
        <v>108</v>
      </c>
      <c r="C588" s="18" t="s">
        <v>30</v>
      </c>
      <c r="D588" s="24">
        <v>0.5</v>
      </c>
      <c r="E588" s="25"/>
      <c r="F588" s="19"/>
    </row>
    <row r="589" s="4" customFormat="1" ht="24.95" customHeight="1" spans="1:6">
      <c r="A589" s="16" t="s">
        <v>109</v>
      </c>
      <c r="B589" s="17" t="s">
        <v>110</v>
      </c>
      <c r="C589" s="18" t="s">
        <v>30</v>
      </c>
      <c r="D589" s="24">
        <v>5</v>
      </c>
      <c r="E589" s="25"/>
      <c r="F589" s="19"/>
    </row>
    <row r="590" s="4" customFormat="1" ht="24.95" customHeight="1" spans="1:6">
      <c r="A590" s="16" t="s">
        <v>111</v>
      </c>
      <c r="B590" s="17" t="s">
        <v>112</v>
      </c>
      <c r="C590" s="18" t="s">
        <v>30</v>
      </c>
      <c r="D590" s="24">
        <v>5</v>
      </c>
      <c r="E590" s="25"/>
      <c r="F590" s="19"/>
    </row>
    <row r="591" s="4" customFormat="1" ht="24.95" customHeight="1" spans="1:6">
      <c r="A591" s="16" t="s">
        <v>113</v>
      </c>
      <c r="B591" s="17" t="s">
        <v>114</v>
      </c>
      <c r="C591" s="18" t="s">
        <v>115</v>
      </c>
      <c r="D591" s="24">
        <v>2</v>
      </c>
      <c r="E591" s="25"/>
      <c r="F591" s="19"/>
    </row>
    <row r="592" s="4" customFormat="1" ht="24.95" customHeight="1" spans="1:6">
      <c r="A592" s="16" t="s">
        <v>116</v>
      </c>
      <c r="B592" s="17" t="s">
        <v>117</v>
      </c>
      <c r="C592" s="18" t="s">
        <v>59</v>
      </c>
      <c r="D592" s="24">
        <v>8</v>
      </c>
      <c r="E592" s="25"/>
      <c r="F592" s="19"/>
    </row>
    <row r="593" s="4" customFormat="1" ht="24.95" customHeight="1" spans="1:6">
      <c r="A593" s="16" t="s">
        <v>118</v>
      </c>
      <c r="B593" s="17" t="s">
        <v>119</v>
      </c>
      <c r="C593" s="18" t="s">
        <v>25</v>
      </c>
      <c r="D593" s="24">
        <v>0.13</v>
      </c>
      <c r="E593" s="25"/>
      <c r="F593" s="19"/>
    </row>
    <row r="594" s="4" customFormat="1" ht="24.95" customHeight="1" spans="1:6">
      <c r="A594" s="16" t="s">
        <v>120</v>
      </c>
      <c r="B594" s="17" t="s">
        <v>121</v>
      </c>
      <c r="C594" s="18" t="s">
        <v>73</v>
      </c>
      <c r="D594" s="24">
        <v>2</v>
      </c>
      <c r="E594" s="25"/>
      <c r="F594" s="19"/>
    </row>
    <row r="595" ht="24.95" customHeight="1" spans="1:6">
      <c r="A595" s="12" t="s">
        <v>220</v>
      </c>
      <c r="B595" s="13" t="s">
        <v>221</v>
      </c>
      <c r="C595" s="14"/>
      <c r="D595" s="15"/>
      <c r="E595" s="15"/>
      <c r="F595" s="15"/>
    </row>
    <row r="596" ht="24.95" customHeight="1" spans="1:6">
      <c r="A596" s="12" t="s">
        <v>21</v>
      </c>
      <c r="B596" s="13" t="s">
        <v>222</v>
      </c>
      <c r="C596" s="14"/>
      <c r="D596" s="15"/>
      <c r="E596" s="15"/>
      <c r="F596" s="15"/>
    </row>
    <row r="597" ht="24.95" customHeight="1" spans="1:6">
      <c r="A597" s="16" t="s">
        <v>23</v>
      </c>
      <c r="B597" s="17" t="s">
        <v>24</v>
      </c>
      <c r="C597" s="18" t="s">
        <v>25</v>
      </c>
      <c r="D597" s="19">
        <f>(D599)*0.34</f>
        <v>119</v>
      </c>
      <c r="E597" s="19"/>
      <c r="F597" s="19"/>
    </row>
    <row r="598" ht="24.95" customHeight="1" spans="1:20">
      <c r="A598" s="16" t="s">
        <v>26</v>
      </c>
      <c r="B598" s="17" t="s">
        <v>27</v>
      </c>
      <c r="C598" s="18" t="s">
        <v>25</v>
      </c>
      <c r="D598" s="19">
        <f>D597*0.95</f>
        <v>113.05</v>
      </c>
      <c r="E598" s="19"/>
      <c r="F598" s="19"/>
      <c r="T598" s="27"/>
    </row>
    <row r="599" ht="24.95" customHeight="1" spans="1:20">
      <c r="A599" s="16" t="s">
        <v>28</v>
      </c>
      <c r="B599" s="17" t="s">
        <v>140</v>
      </c>
      <c r="C599" s="18" t="s">
        <v>30</v>
      </c>
      <c r="D599" s="19">
        <v>350</v>
      </c>
      <c r="E599" s="19"/>
      <c r="F599" s="19"/>
      <c r="T599" s="27"/>
    </row>
    <row r="600" ht="24.95" customHeight="1" spans="1:6">
      <c r="A600" s="16" t="s">
        <v>31</v>
      </c>
      <c r="B600" s="20" t="s">
        <v>36</v>
      </c>
      <c r="C600" s="18" t="s">
        <v>37</v>
      </c>
      <c r="D600" s="19">
        <f>D12</f>
        <v>10</v>
      </c>
      <c r="E600" s="19"/>
      <c r="F600" s="19"/>
    </row>
    <row r="601" ht="24.95" customHeight="1" spans="1:6">
      <c r="A601" s="16" t="s">
        <v>33</v>
      </c>
      <c r="B601" s="21" t="s">
        <v>167</v>
      </c>
      <c r="C601" s="19" t="s">
        <v>168</v>
      </c>
      <c r="D601" s="19">
        <v>1</v>
      </c>
      <c r="E601" s="19"/>
      <c r="F601" s="19"/>
    </row>
    <row r="602" ht="24.95" customHeight="1" spans="1:6">
      <c r="A602" s="12" t="s">
        <v>67</v>
      </c>
      <c r="B602" s="13" t="s">
        <v>223</v>
      </c>
      <c r="C602" s="14"/>
      <c r="D602" s="15"/>
      <c r="E602" s="15"/>
      <c r="F602" s="15"/>
    </row>
    <row r="603" ht="24.95" customHeight="1" spans="1:6">
      <c r="A603" s="16" t="s">
        <v>23</v>
      </c>
      <c r="B603" s="17" t="s">
        <v>24</v>
      </c>
      <c r="C603" s="18" t="s">
        <v>25</v>
      </c>
      <c r="D603" s="19">
        <f>(D605)*0.34</f>
        <v>850</v>
      </c>
      <c r="E603" s="19"/>
      <c r="F603" s="19"/>
    </row>
    <row r="604" ht="24.95" customHeight="1" spans="1:20">
      <c r="A604" s="16" t="s">
        <v>26</v>
      </c>
      <c r="B604" s="17" t="s">
        <v>27</v>
      </c>
      <c r="C604" s="18" t="s">
        <v>25</v>
      </c>
      <c r="D604" s="19">
        <f>D603*0.95</f>
        <v>807.5</v>
      </c>
      <c r="E604" s="19"/>
      <c r="F604" s="19"/>
      <c r="T604" s="27"/>
    </row>
    <row r="605" ht="24.95" customHeight="1" spans="1:6">
      <c r="A605" s="16" t="s">
        <v>28</v>
      </c>
      <c r="B605" s="17" t="s">
        <v>29</v>
      </c>
      <c r="C605" s="18" t="s">
        <v>30</v>
      </c>
      <c r="D605" s="19">
        <v>2500</v>
      </c>
      <c r="E605" s="19"/>
      <c r="F605" s="19"/>
    </row>
    <row r="606" ht="24.95" customHeight="1" spans="1:6">
      <c r="A606" s="16" t="s">
        <v>31</v>
      </c>
      <c r="B606" s="20" t="s">
        <v>36</v>
      </c>
      <c r="C606" s="18" t="s">
        <v>37</v>
      </c>
      <c r="D606" s="19">
        <f>D12</f>
        <v>10</v>
      </c>
      <c r="E606" s="19"/>
      <c r="F606" s="19"/>
    </row>
    <row r="607" ht="24.95" customHeight="1" spans="1:6">
      <c r="A607" s="12" t="s">
        <v>87</v>
      </c>
      <c r="B607" s="13" t="s">
        <v>224</v>
      </c>
      <c r="C607" s="14"/>
      <c r="D607" s="15"/>
      <c r="E607" s="15"/>
      <c r="F607" s="15"/>
    </row>
    <row r="608" ht="24.95" customHeight="1" spans="1:6">
      <c r="A608" s="16" t="s">
        <v>23</v>
      </c>
      <c r="B608" s="17" t="s">
        <v>24</v>
      </c>
      <c r="C608" s="18" t="s">
        <v>25</v>
      </c>
      <c r="D608" s="19">
        <f>(D610+D611)*0.34</f>
        <v>510</v>
      </c>
      <c r="E608" s="19"/>
      <c r="F608" s="19"/>
    </row>
    <row r="609" ht="24.95" customHeight="1" spans="1:20">
      <c r="A609" s="16" t="s">
        <v>26</v>
      </c>
      <c r="B609" s="17" t="s">
        <v>27</v>
      </c>
      <c r="C609" s="18" t="s">
        <v>25</v>
      </c>
      <c r="D609" s="19">
        <f>D608*0.95</f>
        <v>484.5</v>
      </c>
      <c r="E609" s="19"/>
      <c r="F609" s="19"/>
      <c r="T609" s="27"/>
    </row>
    <row r="610" ht="24.95" customHeight="1" spans="1:20">
      <c r="A610" s="16" t="s">
        <v>28</v>
      </c>
      <c r="B610" s="17" t="s">
        <v>140</v>
      </c>
      <c r="C610" s="18" t="s">
        <v>30</v>
      </c>
      <c r="D610" s="19">
        <v>1300</v>
      </c>
      <c r="E610" s="19"/>
      <c r="F610" s="19"/>
      <c r="T610" s="27"/>
    </row>
    <row r="611" ht="24.95" customHeight="1" spans="1:6">
      <c r="A611" s="16" t="s">
        <v>31</v>
      </c>
      <c r="B611" s="17" t="s">
        <v>29</v>
      </c>
      <c r="C611" s="18" t="s">
        <v>30</v>
      </c>
      <c r="D611" s="19">
        <v>200</v>
      </c>
      <c r="E611" s="19"/>
      <c r="F611" s="19"/>
    </row>
    <row r="612" ht="24.95" customHeight="1" spans="1:6">
      <c r="A612" s="16" t="s">
        <v>33</v>
      </c>
      <c r="B612" s="20" t="s">
        <v>36</v>
      </c>
      <c r="C612" s="18" t="s">
        <v>37</v>
      </c>
      <c r="D612" s="19">
        <f>D12</f>
        <v>10</v>
      </c>
      <c r="E612" s="19"/>
      <c r="F612" s="19"/>
    </row>
    <row r="613" ht="24.95" customHeight="1" spans="1:6">
      <c r="A613" s="16" t="s">
        <v>35</v>
      </c>
      <c r="B613" s="21" t="s">
        <v>167</v>
      </c>
      <c r="C613" s="19" t="s">
        <v>168</v>
      </c>
      <c r="D613" s="19">
        <v>1</v>
      </c>
      <c r="E613" s="19"/>
      <c r="F613" s="19"/>
    </row>
    <row r="614" ht="24.95" customHeight="1" spans="1:6">
      <c r="A614" s="12" t="s">
        <v>89</v>
      </c>
      <c r="B614" s="13" t="s">
        <v>225</v>
      </c>
      <c r="C614" s="14"/>
      <c r="D614" s="15"/>
      <c r="E614" s="15"/>
      <c r="F614" s="15"/>
    </row>
    <row r="615" ht="24.95" customHeight="1" spans="1:6">
      <c r="A615" s="16" t="s">
        <v>23</v>
      </c>
      <c r="B615" s="22" t="s">
        <v>226</v>
      </c>
      <c r="C615" s="16" t="s">
        <v>43</v>
      </c>
      <c r="D615" s="19">
        <f>5*1.5*10</f>
        <v>75</v>
      </c>
      <c r="E615" s="23"/>
      <c r="F615" s="19"/>
    </row>
    <row r="616" ht="24.95" customHeight="1" spans="1:6">
      <c r="A616" s="16" t="s">
        <v>26</v>
      </c>
      <c r="B616" s="22" t="s">
        <v>227</v>
      </c>
      <c r="C616" s="16" t="s">
        <v>43</v>
      </c>
      <c r="D616" s="19">
        <f>1*1.5*10</f>
        <v>15</v>
      </c>
      <c r="E616" s="23"/>
      <c r="F616" s="19"/>
    </row>
    <row r="617" ht="24.95" customHeight="1" spans="1:6">
      <c r="A617" s="16" t="s">
        <v>28</v>
      </c>
      <c r="B617" s="22" t="s">
        <v>228</v>
      </c>
      <c r="C617" s="16" t="s">
        <v>43</v>
      </c>
      <c r="D617" s="19">
        <f>0.4*2.8*10+0.2*1.6*10</f>
        <v>14.4</v>
      </c>
      <c r="E617" s="19"/>
      <c r="F617" s="19"/>
    </row>
    <row r="618" ht="24.95" customHeight="1" spans="1:6">
      <c r="A618" s="16" t="s">
        <v>31</v>
      </c>
      <c r="B618" s="22" t="s">
        <v>229</v>
      </c>
      <c r="C618" s="18" t="s">
        <v>25</v>
      </c>
      <c r="D618" s="19">
        <f>(1.4+2.6)/2*2.6*10</f>
        <v>52</v>
      </c>
      <c r="E618" s="19"/>
      <c r="F618" s="19"/>
    </row>
    <row r="619" ht="24.95" customHeight="1" spans="1:6">
      <c r="A619" s="16" t="s">
        <v>33</v>
      </c>
      <c r="B619" s="22" t="s">
        <v>51</v>
      </c>
      <c r="C619" s="18" t="s">
        <v>77</v>
      </c>
      <c r="D619" s="19">
        <f>2.8*10</f>
        <v>28</v>
      </c>
      <c r="E619" s="19"/>
      <c r="F619" s="19"/>
    </row>
    <row r="620" s="3" customFormat="1" ht="24.95" customHeight="1" spans="1:6">
      <c r="A620" s="12" t="s">
        <v>91</v>
      </c>
      <c r="B620" s="13" t="s">
        <v>230</v>
      </c>
      <c r="C620" s="14"/>
      <c r="D620" s="15"/>
      <c r="E620" s="15"/>
      <c r="F620" s="15"/>
    </row>
    <row r="621" ht="24.95" customHeight="1" spans="1:6">
      <c r="A621" s="16" t="s">
        <v>23</v>
      </c>
      <c r="B621" s="17" t="s">
        <v>24</v>
      </c>
      <c r="C621" s="18" t="s">
        <v>25</v>
      </c>
      <c r="D621" s="19">
        <f>(D623+D624)*0.4</f>
        <v>375.2</v>
      </c>
      <c r="E621" s="19"/>
      <c r="F621" s="19"/>
    </row>
    <row r="622" ht="24.95" customHeight="1" spans="1:20">
      <c r="A622" s="16" t="s">
        <v>26</v>
      </c>
      <c r="B622" s="17" t="s">
        <v>27</v>
      </c>
      <c r="C622" s="18" t="s">
        <v>25</v>
      </c>
      <c r="D622" s="19">
        <f>D621*0.95</f>
        <v>356.44</v>
      </c>
      <c r="E622" s="19"/>
      <c r="F622" s="19"/>
      <c r="T622" s="27"/>
    </row>
    <row r="623" ht="24.95" customHeight="1" spans="1:20">
      <c r="A623" s="16" t="s">
        <v>28</v>
      </c>
      <c r="B623" s="17" t="s">
        <v>189</v>
      </c>
      <c r="C623" s="18" t="s">
        <v>30</v>
      </c>
      <c r="D623" s="19">
        <v>673</v>
      </c>
      <c r="E623" s="19"/>
      <c r="F623" s="19"/>
      <c r="T623" s="27"/>
    </row>
    <row r="624" ht="24.95" customHeight="1" spans="1:20">
      <c r="A624" s="16" t="s">
        <v>31</v>
      </c>
      <c r="B624" s="17" t="s">
        <v>231</v>
      </c>
      <c r="C624" s="18" t="s">
        <v>30</v>
      </c>
      <c r="D624" s="19">
        <v>265</v>
      </c>
      <c r="E624" s="19"/>
      <c r="F624" s="19"/>
      <c r="T624" s="27"/>
    </row>
    <row r="625" ht="24.95" customHeight="1" spans="1:6">
      <c r="A625" s="16" t="s">
        <v>33</v>
      </c>
      <c r="B625" s="20" t="s">
        <v>36</v>
      </c>
      <c r="C625" s="18" t="s">
        <v>37</v>
      </c>
      <c r="D625" s="19">
        <f>D12</f>
        <v>10</v>
      </c>
      <c r="E625" s="19"/>
      <c r="F625" s="19"/>
    </row>
    <row r="626" ht="24.95" customHeight="1" spans="1:6">
      <c r="A626" s="16" t="s">
        <v>35</v>
      </c>
      <c r="B626" s="17" t="s">
        <v>141</v>
      </c>
      <c r="C626" s="18" t="s">
        <v>30</v>
      </c>
      <c r="D626" s="19">
        <f>265+600</f>
        <v>865</v>
      </c>
      <c r="E626" s="19"/>
      <c r="F626" s="19"/>
    </row>
    <row r="627" ht="24.95" customHeight="1" spans="1:6">
      <c r="A627" s="16" t="s">
        <v>38</v>
      </c>
      <c r="B627" s="17" t="s">
        <v>142</v>
      </c>
      <c r="C627" s="18" t="s">
        <v>77</v>
      </c>
      <c r="D627" s="19">
        <f>D626*0.3</f>
        <v>259.5</v>
      </c>
      <c r="E627" s="19"/>
      <c r="F627" s="19"/>
    </row>
    <row r="628" ht="24.95" customHeight="1" spans="1:6">
      <c r="A628" s="16" t="s">
        <v>41</v>
      </c>
      <c r="B628" s="17" t="s">
        <v>232</v>
      </c>
      <c r="C628" s="18" t="s">
        <v>30</v>
      </c>
      <c r="D628" s="19">
        <v>600</v>
      </c>
      <c r="E628" s="19"/>
      <c r="F628" s="19"/>
    </row>
    <row r="629" ht="24.95" customHeight="1" spans="1:6">
      <c r="A629" s="12" t="s">
        <v>93</v>
      </c>
      <c r="B629" s="13" t="s">
        <v>233</v>
      </c>
      <c r="C629" s="14"/>
      <c r="D629" s="15"/>
      <c r="E629" s="15"/>
      <c r="F629" s="15"/>
    </row>
    <row r="630" ht="24.95" customHeight="1" spans="1:6">
      <c r="A630" s="16" t="s">
        <v>23</v>
      </c>
      <c r="B630" s="17" t="s">
        <v>24</v>
      </c>
      <c r="C630" s="18" t="s">
        <v>25</v>
      </c>
      <c r="D630" s="19">
        <f>(D632)*0.34</f>
        <v>54.4</v>
      </c>
      <c r="E630" s="19"/>
      <c r="F630" s="19"/>
    </row>
    <row r="631" ht="24.95" customHeight="1" spans="1:20">
      <c r="A631" s="16" t="s">
        <v>26</v>
      </c>
      <c r="B631" s="17" t="s">
        <v>27</v>
      </c>
      <c r="C631" s="18" t="s">
        <v>25</v>
      </c>
      <c r="D631" s="19">
        <f>D630*0.95</f>
        <v>51.68</v>
      </c>
      <c r="E631" s="19"/>
      <c r="F631" s="19"/>
      <c r="T631" s="27"/>
    </row>
    <row r="632" ht="24.95" customHeight="1" spans="1:20">
      <c r="A632" s="16" t="s">
        <v>28</v>
      </c>
      <c r="B632" s="17" t="s">
        <v>140</v>
      </c>
      <c r="C632" s="18" t="s">
        <v>30</v>
      </c>
      <c r="D632" s="19">
        <v>160</v>
      </c>
      <c r="E632" s="19"/>
      <c r="F632" s="19"/>
      <c r="T632" s="27"/>
    </row>
    <row r="633" ht="24.95" customHeight="1" spans="1:6">
      <c r="A633" s="16" t="s">
        <v>31</v>
      </c>
      <c r="B633" s="20" t="s">
        <v>36</v>
      </c>
      <c r="C633" s="18" t="s">
        <v>37</v>
      </c>
      <c r="D633" s="19">
        <f>D625</f>
        <v>10</v>
      </c>
      <c r="E633" s="19"/>
      <c r="F633" s="19"/>
    </row>
    <row r="634" ht="24.95" customHeight="1" spans="1:6">
      <c r="A634" s="16" t="s">
        <v>33</v>
      </c>
      <c r="B634" s="21" t="s">
        <v>234</v>
      </c>
      <c r="C634" s="19" t="s">
        <v>80</v>
      </c>
      <c r="D634" s="19">
        <v>1</v>
      </c>
      <c r="E634" s="19"/>
      <c r="F634" s="19"/>
    </row>
    <row r="635" ht="24.95" customHeight="1" spans="1:6">
      <c r="A635" s="16" t="s">
        <v>35</v>
      </c>
      <c r="B635" s="17" t="s">
        <v>79</v>
      </c>
      <c r="C635" s="24" t="s">
        <v>80</v>
      </c>
      <c r="D635" s="19">
        <v>1</v>
      </c>
      <c r="E635" s="25"/>
      <c r="F635" s="19"/>
    </row>
    <row r="636" ht="24.95" customHeight="1" spans="1:42">
      <c r="A636" s="16" t="s">
        <v>81</v>
      </c>
      <c r="B636" s="17" t="s">
        <v>82</v>
      </c>
      <c r="C636" s="18" t="s">
        <v>73</v>
      </c>
      <c r="D636" s="19">
        <v>1</v>
      </c>
      <c r="E636" s="19"/>
      <c r="F636" s="19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9"/>
      <c r="AO636" s="29"/>
      <c r="AP636" s="29"/>
    </row>
    <row r="637" ht="24.95" customHeight="1" spans="1:42">
      <c r="A637" s="16" t="s">
        <v>83</v>
      </c>
      <c r="B637" s="17" t="s">
        <v>84</v>
      </c>
      <c r="C637" s="18" t="s">
        <v>80</v>
      </c>
      <c r="D637" s="19">
        <v>1</v>
      </c>
      <c r="E637" s="19"/>
      <c r="F637" s="19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9"/>
      <c r="AO637" s="29"/>
      <c r="AP637" s="29"/>
    </row>
    <row r="638" ht="24.95" customHeight="1" spans="1:42">
      <c r="A638" s="16" t="s">
        <v>85</v>
      </c>
      <c r="B638" s="17" t="s">
        <v>86</v>
      </c>
      <c r="C638" s="18" t="s">
        <v>73</v>
      </c>
      <c r="D638" s="19">
        <v>2</v>
      </c>
      <c r="E638" s="19"/>
      <c r="F638" s="19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9"/>
      <c r="AO638" s="29"/>
      <c r="AP638" s="29"/>
    </row>
    <row r="639" ht="24.95" customHeight="1" spans="1:6">
      <c r="A639" s="16" t="s">
        <v>38</v>
      </c>
      <c r="B639" s="17" t="s">
        <v>72</v>
      </c>
      <c r="C639" s="24" t="s">
        <v>73</v>
      </c>
      <c r="D639" s="24">
        <v>1</v>
      </c>
      <c r="E639" s="25"/>
      <c r="F639" s="19"/>
    </row>
    <row r="640" ht="24.95" customHeight="1" spans="1:6">
      <c r="A640" s="16" t="s">
        <v>41</v>
      </c>
      <c r="B640" s="17" t="s">
        <v>145</v>
      </c>
      <c r="C640" s="19" t="s">
        <v>30</v>
      </c>
      <c r="D640" s="19">
        <v>30</v>
      </c>
      <c r="E640" s="25"/>
      <c r="F640" s="19"/>
    </row>
    <row r="641" ht="24.95" customHeight="1" spans="1:6">
      <c r="A641" s="12" t="s">
        <v>235</v>
      </c>
      <c r="B641" s="13" t="s">
        <v>236</v>
      </c>
      <c r="C641" s="14"/>
      <c r="D641" s="15"/>
      <c r="E641" s="15"/>
      <c r="F641" s="15"/>
    </row>
    <row r="642" ht="24.95" customHeight="1" spans="1:6">
      <c r="A642" s="12" t="s">
        <v>21</v>
      </c>
      <c r="B642" s="13" t="s">
        <v>237</v>
      </c>
      <c r="C642" s="30"/>
      <c r="D642" s="30"/>
      <c r="E642" s="31"/>
      <c r="F642" s="15"/>
    </row>
    <row r="643" ht="24.95" customHeight="1" spans="1:6">
      <c r="A643" s="16" t="s">
        <v>23</v>
      </c>
      <c r="B643" s="17" t="s">
        <v>24</v>
      </c>
      <c r="C643" s="18" t="s">
        <v>25</v>
      </c>
      <c r="D643" s="19">
        <f>(D645)*0.4</f>
        <v>28</v>
      </c>
      <c r="E643" s="19"/>
      <c r="F643" s="19"/>
    </row>
    <row r="644" ht="24.95" customHeight="1" spans="1:20">
      <c r="A644" s="16" t="s">
        <v>26</v>
      </c>
      <c r="B644" s="17" t="s">
        <v>27</v>
      </c>
      <c r="C644" s="18" t="s">
        <v>25</v>
      </c>
      <c r="D644" s="19">
        <f>D643*0.95</f>
        <v>26.6</v>
      </c>
      <c r="E644" s="19"/>
      <c r="F644" s="19"/>
      <c r="T644" s="27"/>
    </row>
    <row r="645" ht="24.95" customHeight="1" spans="1:20">
      <c r="A645" s="16" t="s">
        <v>28</v>
      </c>
      <c r="B645" s="17" t="s">
        <v>231</v>
      </c>
      <c r="C645" s="18" t="s">
        <v>30</v>
      </c>
      <c r="D645" s="19">
        <v>70</v>
      </c>
      <c r="E645" s="19"/>
      <c r="F645" s="19"/>
      <c r="T645" s="27"/>
    </row>
    <row r="646" ht="24.95" customHeight="1" spans="1:6">
      <c r="A646" s="16" t="s">
        <v>31</v>
      </c>
      <c r="B646" s="20" t="s">
        <v>36</v>
      </c>
      <c r="C646" s="18" t="s">
        <v>37</v>
      </c>
      <c r="D646" s="19">
        <f>D12</f>
        <v>10</v>
      </c>
      <c r="E646" s="19"/>
      <c r="F646" s="19"/>
    </row>
    <row r="647" ht="24.95" customHeight="1" spans="1:20">
      <c r="A647" s="16" t="s">
        <v>33</v>
      </c>
      <c r="B647" s="17" t="s">
        <v>238</v>
      </c>
      <c r="C647" s="18" t="s">
        <v>30</v>
      </c>
      <c r="D647" s="19">
        <v>8</v>
      </c>
      <c r="E647" s="19"/>
      <c r="F647" s="19"/>
      <c r="T647" s="27"/>
    </row>
    <row r="648" s="3" customFormat="1" ht="24.95" customHeight="1" spans="1:6">
      <c r="A648" s="16" t="s">
        <v>35</v>
      </c>
      <c r="B648" s="21" t="s">
        <v>71</v>
      </c>
      <c r="C648" s="18" t="s">
        <v>30</v>
      </c>
      <c r="D648" s="19">
        <v>400</v>
      </c>
      <c r="E648" s="19"/>
      <c r="F648" s="19"/>
    </row>
    <row r="649" s="3" customFormat="1" ht="24.95" customHeight="1" spans="1:6">
      <c r="A649" s="16" t="s">
        <v>38</v>
      </c>
      <c r="B649" s="17" t="s">
        <v>72</v>
      </c>
      <c r="C649" s="18" t="s">
        <v>73</v>
      </c>
      <c r="D649" s="19">
        <v>1</v>
      </c>
      <c r="E649" s="19"/>
      <c r="F649" s="19"/>
    </row>
    <row r="650" ht="24.95" customHeight="1" spans="1:6">
      <c r="A650" s="16" t="s">
        <v>41</v>
      </c>
      <c r="B650" s="17" t="s">
        <v>79</v>
      </c>
      <c r="C650" s="18" t="s">
        <v>80</v>
      </c>
      <c r="D650" s="19">
        <v>1</v>
      </c>
      <c r="E650" s="19"/>
      <c r="F650" s="19"/>
    </row>
    <row r="651" ht="24.95" customHeight="1" spans="1:42">
      <c r="A651" s="16" t="s">
        <v>81</v>
      </c>
      <c r="B651" s="17" t="s">
        <v>82</v>
      </c>
      <c r="C651" s="18" t="s">
        <v>73</v>
      </c>
      <c r="D651" s="19">
        <v>1</v>
      </c>
      <c r="E651" s="19"/>
      <c r="F651" s="19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9"/>
      <c r="AO651" s="29"/>
      <c r="AP651" s="29"/>
    </row>
    <row r="652" ht="24.95" customHeight="1" spans="1:42">
      <c r="A652" s="16" t="s">
        <v>83</v>
      </c>
      <c r="B652" s="17" t="s">
        <v>84</v>
      </c>
      <c r="C652" s="18" t="s">
        <v>80</v>
      </c>
      <c r="D652" s="19">
        <v>1</v>
      </c>
      <c r="E652" s="19"/>
      <c r="F652" s="19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9"/>
      <c r="AO652" s="29"/>
      <c r="AP652" s="29"/>
    </row>
    <row r="653" ht="24.95" customHeight="1" spans="1:42">
      <c r="A653" s="16" t="s">
        <v>85</v>
      </c>
      <c r="B653" s="17" t="s">
        <v>86</v>
      </c>
      <c r="C653" s="18" t="s">
        <v>73</v>
      </c>
      <c r="D653" s="19">
        <v>2</v>
      </c>
      <c r="E653" s="19"/>
      <c r="F653" s="19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9"/>
      <c r="AO653" s="29"/>
      <c r="AP653" s="29"/>
    </row>
    <row r="654" ht="24.95" customHeight="1" spans="1:20">
      <c r="A654" s="16" t="s">
        <v>44</v>
      </c>
      <c r="B654" s="17" t="s">
        <v>127</v>
      </c>
      <c r="C654" s="18" t="s">
        <v>80</v>
      </c>
      <c r="D654" s="19">
        <v>1</v>
      </c>
      <c r="E654" s="19"/>
      <c r="F654" s="19"/>
      <c r="T654" s="27"/>
    </row>
    <row r="655" s="4" customFormat="1" ht="24.95" customHeight="1" spans="1:6">
      <c r="A655" s="16" t="s">
        <v>46</v>
      </c>
      <c r="B655" s="17" t="s">
        <v>95</v>
      </c>
      <c r="C655" s="18" t="s">
        <v>59</v>
      </c>
      <c r="D655" s="24">
        <v>1</v>
      </c>
      <c r="E655" s="25"/>
      <c r="F655" s="19"/>
    </row>
    <row r="656" s="4" customFormat="1" ht="24.95" customHeight="1" spans="1:6">
      <c r="A656" s="16" t="s">
        <v>81</v>
      </c>
      <c r="B656" s="17" t="s">
        <v>96</v>
      </c>
      <c r="C656" s="18" t="s">
        <v>73</v>
      </c>
      <c r="D656" s="24">
        <v>1</v>
      </c>
      <c r="E656" s="25"/>
      <c r="F656" s="19"/>
    </row>
    <row r="657" s="4" customFormat="1" ht="24.95" customHeight="1" spans="1:6">
      <c r="A657" s="16" t="s">
        <v>83</v>
      </c>
      <c r="B657" s="17" t="s">
        <v>97</v>
      </c>
      <c r="C657" s="18" t="s">
        <v>73</v>
      </c>
      <c r="D657" s="24">
        <v>1</v>
      </c>
      <c r="E657" s="24"/>
      <c r="F657" s="19"/>
    </row>
    <row r="658" s="4" customFormat="1" ht="24.95" customHeight="1" spans="1:6">
      <c r="A658" s="16" t="s">
        <v>85</v>
      </c>
      <c r="B658" s="17" t="s">
        <v>98</v>
      </c>
      <c r="C658" s="18" t="s">
        <v>73</v>
      </c>
      <c r="D658" s="24">
        <v>1</v>
      </c>
      <c r="E658" s="25"/>
      <c r="F658" s="19"/>
    </row>
    <row r="659" s="4" customFormat="1" ht="24.95" customHeight="1" spans="1:6">
      <c r="A659" s="16" t="s">
        <v>99</v>
      </c>
      <c r="B659" s="17" t="s">
        <v>100</v>
      </c>
      <c r="C659" s="18" t="s">
        <v>73</v>
      </c>
      <c r="D659" s="24">
        <v>1</v>
      </c>
      <c r="E659" s="25"/>
      <c r="F659" s="19"/>
    </row>
    <row r="660" s="4" customFormat="1" ht="24.95" customHeight="1" spans="1:6">
      <c r="A660" s="16" t="s">
        <v>101</v>
      </c>
      <c r="B660" s="17" t="s">
        <v>102</v>
      </c>
      <c r="C660" s="18" t="s">
        <v>73</v>
      </c>
      <c r="D660" s="24">
        <v>1</v>
      </c>
      <c r="E660" s="25"/>
      <c r="F660" s="19"/>
    </row>
    <row r="661" s="4" customFormat="1" ht="24.95" customHeight="1" spans="1:6">
      <c r="A661" s="16" t="s">
        <v>103</v>
      </c>
      <c r="B661" s="17" t="s">
        <v>104</v>
      </c>
      <c r="C661" s="18" t="s">
        <v>59</v>
      </c>
      <c r="D661" s="24">
        <v>1</v>
      </c>
      <c r="E661" s="25"/>
      <c r="F661" s="19"/>
    </row>
    <row r="662" s="4" customFormat="1" ht="24.95" customHeight="1" spans="1:6">
      <c r="A662" s="16" t="s">
        <v>105</v>
      </c>
      <c r="B662" s="17" t="s">
        <v>106</v>
      </c>
      <c r="C662" s="18" t="s">
        <v>73</v>
      </c>
      <c r="D662" s="24">
        <v>1</v>
      </c>
      <c r="E662" s="25"/>
      <c r="F662" s="19"/>
    </row>
    <row r="663" s="4" customFormat="1" ht="24.95" customHeight="1" spans="1:6">
      <c r="A663" s="16" t="s">
        <v>107</v>
      </c>
      <c r="B663" s="17" t="s">
        <v>108</v>
      </c>
      <c r="C663" s="18" t="s">
        <v>30</v>
      </c>
      <c r="D663" s="24">
        <v>0.5</v>
      </c>
      <c r="E663" s="25"/>
      <c r="F663" s="19"/>
    </row>
    <row r="664" s="4" customFormat="1" ht="24.95" customHeight="1" spans="1:6">
      <c r="A664" s="16" t="s">
        <v>109</v>
      </c>
      <c r="B664" s="17" t="s">
        <v>110</v>
      </c>
      <c r="C664" s="18" t="s">
        <v>30</v>
      </c>
      <c r="D664" s="24">
        <v>5</v>
      </c>
      <c r="E664" s="25"/>
      <c r="F664" s="19"/>
    </row>
    <row r="665" s="4" customFormat="1" ht="24.95" customHeight="1" spans="1:6">
      <c r="A665" s="16" t="s">
        <v>111</v>
      </c>
      <c r="B665" s="17" t="s">
        <v>112</v>
      </c>
      <c r="C665" s="18" t="s">
        <v>30</v>
      </c>
      <c r="D665" s="24">
        <v>5</v>
      </c>
      <c r="E665" s="25"/>
      <c r="F665" s="19"/>
    </row>
    <row r="666" s="4" customFormat="1" ht="24.95" customHeight="1" spans="1:6">
      <c r="A666" s="16" t="s">
        <v>113</v>
      </c>
      <c r="B666" s="17" t="s">
        <v>114</v>
      </c>
      <c r="C666" s="18" t="s">
        <v>115</v>
      </c>
      <c r="D666" s="24">
        <v>2</v>
      </c>
      <c r="E666" s="25"/>
      <c r="F666" s="19"/>
    </row>
    <row r="667" s="4" customFormat="1" ht="24.95" customHeight="1" spans="1:6">
      <c r="A667" s="16" t="s">
        <v>116</v>
      </c>
      <c r="B667" s="17" t="s">
        <v>117</v>
      </c>
      <c r="C667" s="18" t="s">
        <v>59</v>
      </c>
      <c r="D667" s="24">
        <v>8</v>
      </c>
      <c r="E667" s="25"/>
      <c r="F667" s="19"/>
    </row>
    <row r="668" s="4" customFormat="1" ht="24.95" customHeight="1" spans="1:6">
      <c r="A668" s="16" t="s">
        <v>118</v>
      </c>
      <c r="B668" s="17" t="s">
        <v>119</v>
      </c>
      <c r="C668" s="18" t="s">
        <v>25</v>
      </c>
      <c r="D668" s="24">
        <v>0.13</v>
      </c>
      <c r="E668" s="25"/>
      <c r="F668" s="19"/>
    </row>
    <row r="669" s="4" customFormat="1" ht="24.95" customHeight="1" spans="1:6">
      <c r="A669" s="16" t="s">
        <v>120</v>
      </c>
      <c r="B669" s="17" t="s">
        <v>121</v>
      </c>
      <c r="C669" s="18" t="s">
        <v>73</v>
      </c>
      <c r="D669" s="24">
        <v>3</v>
      </c>
      <c r="E669" s="25"/>
      <c r="F669" s="19"/>
    </row>
    <row r="670" s="3" customFormat="1" ht="24.95" customHeight="1" spans="1:6">
      <c r="A670" s="12" t="s">
        <v>67</v>
      </c>
      <c r="B670" s="13" t="s">
        <v>239</v>
      </c>
      <c r="C670" s="14"/>
      <c r="D670" s="15"/>
      <c r="E670" s="15"/>
      <c r="F670" s="15"/>
    </row>
    <row r="671" ht="24.95" customHeight="1" spans="1:6">
      <c r="A671" s="16" t="s">
        <v>23</v>
      </c>
      <c r="B671" s="17" t="s">
        <v>24</v>
      </c>
      <c r="C671" s="18" t="s">
        <v>25</v>
      </c>
      <c r="D671" s="19">
        <f>D673*0.4+(D674+D675)*0.34</f>
        <v>316.64</v>
      </c>
      <c r="E671" s="19"/>
      <c r="F671" s="19"/>
    </row>
    <row r="672" ht="24.95" customHeight="1" spans="1:20">
      <c r="A672" s="16" t="s">
        <v>26</v>
      </c>
      <c r="B672" s="17" t="s">
        <v>27</v>
      </c>
      <c r="C672" s="18" t="s">
        <v>25</v>
      </c>
      <c r="D672" s="19">
        <f>D671*0.95</f>
        <v>300.808</v>
      </c>
      <c r="E672" s="19"/>
      <c r="F672" s="19"/>
      <c r="T672" s="27"/>
    </row>
    <row r="673" ht="24.95" customHeight="1" spans="1:20">
      <c r="A673" s="16" t="s">
        <v>28</v>
      </c>
      <c r="B673" s="17" t="s">
        <v>158</v>
      </c>
      <c r="C673" s="18" t="s">
        <v>30</v>
      </c>
      <c r="D673" s="19">
        <v>200</v>
      </c>
      <c r="E673" s="19"/>
      <c r="F673" s="19"/>
      <c r="T673" s="27"/>
    </row>
    <row r="674" s="3" customFormat="1" ht="24.95" customHeight="1" spans="1:6">
      <c r="A674" s="16" t="s">
        <v>31</v>
      </c>
      <c r="B674" s="17" t="s">
        <v>32</v>
      </c>
      <c r="C674" s="18" t="s">
        <v>30</v>
      </c>
      <c r="D674" s="19">
        <f>66+50+30+40+80+30</f>
        <v>296</v>
      </c>
      <c r="E674" s="19"/>
      <c r="F674" s="19"/>
    </row>
    <row r="675" ht="24.95" customHeight="1" spans="1:20">
      <c r="A675" s="16" t="s">
        <v>33</v>
      </c>
      <c r="B675" s="17" t="s">
        <v>34</v>
      </c>
      <c r="C675" s="18" t="s">
        <v>30</v>
      </c>
      <c r="D675" s="19">
        <v>400</v>
      </c>
      <c r="E675" s="19"/>
      <c r="F675" s="19"/>
      <c r="T675" s="27"/>
    </row>
    <row r="676" ht="24.95" customHeight="1" spans="1:6">
      <c r="A676" s="16" t="s">
        <v>35</v>
      </c>
      <c r="B676" s="20" t="s">
        <v>36</v>
      </c>
      <c r="C676" s="18" t="s">
        <v>37</v>
      </c>
      <c r="D676" s="19">
        <f>D12</f>
        <v>10</v>
      </c>
      <c r="E676" s="19"/>
      <c r="F676" s="19"/>
    </row>
    <row r="677" ht="24.95" customHeight="1" spans="1:6">
      <c r="A677" s="16" t="s">
        <v>38</v>
      </c>
      <c r="B677" s="17" t="s">
        <v>141</v>
      </c>
      <c r="C677" s="18" t="s">
        <v>30</v>
      </c>
      <c r="D677" s="19">
        <f>40+10+3+5+3+20*2.5+6</f>
        <v>117</v>
      </c>
      <c r="E677" s="19"/>
      <c r="F677" s="19"/>
    </row>
    <row r="678" ht="24.95" customHeight="1" spans="1:6">
      <c r="A678" s="16" t="s">
        <v>41</v>
      </c>
      <c r="B678" s="17" t="s">
        <v>142</v>
      </c>
      <c r="C678" s="18" t="s">
        <v>77</v>
      </c>
      <c r="D678" s="19">
        <f>D677*0.3</f>
        <v>35.1</v>
      </c>
      <c r="E678" s="19"/>
      <c r="F678" s="19"/>
    </row>
    <row r="679" ht="24.95" customHeight="1" spans="1:20">
      <c r="A679" s="16" t="s">
        <v>44</v>
      </c>
      <c r="B679" s="17" t="s">
        <v>240</v>
      </c>
      <c r="C679" s="18" t="s">
        <v>30</v>
      </c>
      <c r="D679" s="19">
        <v>80</v>
      </c>
      <c r="E679" s="19"/>
      <c r="F679" s="19"/>
      <c r="T679" s="27"/>
    </row>
    <row r="680" ht="24.95" customHeight="1" spans="1:6">
      <c r="A680" s="12" t="s">
        <v>87</v>
      </c>
      <c r="B680" s="13" t="s">
        <v>241</v>
      </c>
      <c r="C680" s="14"/>
      <c r="D680" s="15"/>
      <c r="E680" s="15"/>
      <c r="F680" s="15"/>
    </row>
    <row r="681" s="4" customFormat="1" ht="24.95" customHeight="1" spans="1:6">
      <c r="A681" s="16" t="s">
        <v>23</v>
      </c>
      <c r="B681" s="17" t="s">
        <v>95</v>
      </c>
      <c r="C681" s="18" t="s">
        <v>59</v>
      </c>
      <c r="D681" s="24">
        <v>1</v>
      </c>
      <c r="E681" s="25"/>
      <c r="F681" s="19"/>
    </row>
    <row r="682" s="4" customFormat="1" ht="24.95" customHeight="1" spans="1:6">
      <c r="A682" s="16" t="s">
        <v>81</v>
      </c>
      <c r="B682" s="17" t="s">
        <v>96</v>
      </c>
      <c r="C682" s="18" t="s">
        <v>73</v>
      </c>
      <c r="D682" s="24">
        <v>1</v>
      </c>
      <c r="E682" s="25"/>
      <c r="F682" s="19"/>
    </row>
    <row r="683" s="4" customFormat="1" ht="24.95" customHeight="1" spans="1:6">
      <c r="A683" s="16" t="s">
        <v>83</v>
      </c>
      <c r="B683" s="17" t="s">
        <v>97</v>
      </c>
      <c r="C683" s="18" t="s">
        <v>73</v>
      </c>
      <c r="D683" s="24">
        <v>1</v>
      </c>
      <c r="E683" s="24"/>
      <c r="F683" s="19"/>
    </row>
    <row r="684" s="4" customFormat="1" ht="24.95" customHeight="1" spans="1:6">
      <c r="A684" s="16" t="s">
        <v>85</v>
      </c>
      <c r="B684" s="17" t="s">
        <v>98</v>
      </c>
      <c r="C684" s="18" t="s">
        <v>73</v>
      </c>
      <c r="D684" s="24">
        <v>1</v>
      </c>
      <c r="E684" s="25"/>
      <c r="F684" s="19"/>
    </row>
    <row r="685" s="4" customFormat="1" ht="24.95" customHeight="1" spans="1:6">
      <c r="A685" s="16" t="s">
        <v>99</v>
      </c>
      <c r="B685" s="17" t="s">
        <v>100</v>
      </c>
      <c r="C685" s="18" t="s">
        <v>73</v>
      </c>
      <c r="D685" s="24">
        <v>1</v>
      </c>
      <c r="E685" s="25"/>
      <c r="F685" s="19"/>
    </row>
    <row r="686" s="4" customFormat="1" ht="24.95" customHeight="1" spans="1:6">
      <c r="A686" s="16" t="s">
        <v>101</v>
      </c>
      <c r="B686" s="17" t="s">
        <v>102</v>
      </c>
      <c r="C686" s="18" t="s">
        <v>73</v>
      </c>
      <c r="D686" s="24">
        <v>1</v>
      </c>
      <c r="E686" s="25"/>
      <c r="F686" s="19"/>
    </row>
    <row r="687" s="4" customFormat="1" ht="24.95" customHeight="1" spans="1:6">
      <c r="A687" s="16" t="s">
        <v>103</v>
      </c>
      <c r="B687" s="17" t="s">
        <v>104</v>
      </c>
      <c r="C687" s="18" t="s">
        <v>59</v>
      </c>
      <c r="D687" s="24">
        <v>1</v>
      </c>
      <c r="E687" s="25"/>
      <c r="F687" s="19"/>
    </row>
    <row r="688" s="4" customFormat="1" ht="24.95" customHeight="1" spans="1:6">
      <c r="A688" s="16" t="s">
        <v>105</v>
      </c>
      <c r="B688" s="17" t="s">
        <v>106</v>
      </c>
      <c r="C688" s="18" t="s">
        <v>73</v>
      </c>
      <c r="D688" s="24">
        <v>1</v>
      </c>
      <c r="E688" s="25"/>
      <c r="F688" s="19"/>
    </row>
    <row r="689" s="4" customFormat="1" ht="24.95" customHeight="1" spans="1:6">
      <c r="A689" s="16" t="s">
        <v>107</v>
      </c>
      <c r="B689" s="17" t="s">
        <v>108</v>
      </c>
      <c r="C689" s="18" t="s">
        <v>30</v>
      </c>
      <c r="D689" s="24">
        <v>0.5</v>
      </c>
      <c r="E689" s="25"/>
      <c r="F689" s="19"/>
    </row>
    <row r="690" s="4" customFormat="1" ht="24.95" customHeight="1" spans="1:6">
      <c r="A690" s="16" t="s">
        <v>109</v>
      </c>
      <c r="B690" s="17" t="s">
        <v>110</v>
      </c>
      <c r="C690" s="18" t="s">
        <v>30</v>
      </c>
      <c r="D690" s="24">
        <v>5</v>
      </c>
      <c r="E690" s="25"/>
      <c r="F690" s="19"/>
    </row>
    <row r="691" s="4" customFormat="1" ht="24.95" customHeight="1" spans="1:6">
      <c r="A691" s="16" t="s">
        <v>111</v>
      </c>
      <c r="B691" s="17" t="s">
        <v>112</v>
      </c>
      <c r="C691" s="18" t="s">
        <v>30</v>
      </c>
      <c r="D691" s="24">
        <v>5</v>
      </c>
      <c r="E691" s="25"/>
      <c r="F691" s="19"/>
    </row>
    <row r="692" s="4" customFormat="1" ht="24.95" customHeight="1" spans="1:6">
      <c r="A692" s="16" t="s">
        <v>113</v>
      </c>
      <c r="B692" s="17" t="s">
        <v>114</v>
      </c>
      <c r="C692" s="18" t="s">
        <v>115</v>
      </c>
      <c r="D692" s="24">
        <v>2</v>
      </c>
      <c r="E692" s="25"/>
      <c r="F692" s="19"/>
    </row>
    <row r="693" s="4" customFormat="1" ht="24.95" customHeight="1" spans="1:6">
      <c r="A693" s="16" t="s">
        <v>116</v>
      </c>
      <c r="B693" s="17" t="s">
        <v>117</v>
      </c>
      <c r="C693" s="18" t="s">
        <v>59</v>
      </c>
      <c r="D693" s="24">
        <v>8</v>
      </c>
      <c r="E693" s="25"/>
      <c r="F693" s="19"/>
    </row>
    <row r="694" s="4" customFormat="1" ht="24.95" customHeight="1" spans="1:6">
      <c r="A694" s="16" t="s">
        <v>118</v>
      </c>
      <c r="B694" s="17" t="s">
        <v>119</v>
      </c>
      <c r="C694" s="18" t="s">
        <v>25</v>
      </c>
      <c r="D694" s="24">
        <v>0.13</v>
      </c>
      <c r="E694" s="25"/>
      <c r="F694" s="19"/>
    </row>
    <row r="695" s="4" customFormat="1" ht="24.95" customHeight="1" spans="1:6">
      <c r="A695" s="16" t="s">
        <v>120</v>
      </c>
      <c r="B695" s="17" t="s">
        <v>121</v>
      </c>
      <c r="C695" s="18" t="s">
        <v>73</v>
      </c>
      <c r="D695" s="24">
        <v>2</v>
      </c>
      <c r="E695" s="25"/>
      <c r="F695" s="19"/>
    </row>
    <row r="696" ht="24.95" customHeight="1" spans="1:6">
      <c r="A696" s="12" t="s">
        <v>89</v>
      </c>
      <c r="B696" s="13" t="s">
        <v>242</v>
      </c>
      <c r="C696" s="14"/>
      <c r="D696" s="15"/>
      <c r="E696" s="15"/>
      <c r="F696" s="15"/>
    </row>
    <row r="697" s="4" customFormat="1" ht="24.95" customHeight="1" spans="1:6">
      <c r="A697" s="16" t="s">
        <v>23</v>
      </c>
      <c r="B697" s="17" t="s">
        <v>95</v>
      </c>
      <c r="C697" s="18" t="s">
        <v>59</v>
      </c>
      <c r="D697" s="24">
        <v>1</v>
      </c>
      <c r="E697" s="25"/>
      <c r="F697" s="19"/>
    </row>
    <row r="698" s="4" customFormat="1" ht="24.95" customHeight="1" spans="1:6">
      <c r="A698" s="16" t="s">
        <v>81</v>
      </c>
      <c r="B698" s="17" t="s">
        <v>96</v>
      </c>
      <c r="C698" s="18" t="s">
        <v>73</v>
      </c>
      <c r="D698" s="24">
        <v>1</v>
      </c>
      <c r="E698" s="25"/>
      <c r="F698" s="19"/>
    </row>
    <row r="699" s="4" customFormat="1" ht="24.95" customHeight="1" spans="1:6">
      <c r="A699" s="16" t="s">
        <v>83</v>
      </c>
      <c r="B699" s="17" t="s">
        <v>97</v>
      </c>
      <c r="C699" s="18" t="s">
        <v>73</v>
      </c>
      <c r="D699" s="24">
        <v>1</v>
      </c>
      <c r="E699" s="24"/>
      <c r="F699" s="19"/>
    </row>
    <row r="700" s="4" customFormat="1" ht="24.95" customHeight="1" spans="1:6">
      <c r="A700" s="16" t="s">
        <v>85</v>
      </c>
      <c r="B700" s="17" t="s">
        <v>98</v>
      </c>
      <c r="C700" s="18" t="s">
        <v>73</v>
      </c>
      <c r="D700" s="24">
        <v>1</v>
      </c>
      <c r="E700" s="25"/>
      <c r="F700" s="19"/>
    </row>
    <row r="701" s="4" customFormat="1" ht="24.95" customHeight="1" spans="1:6">
      <c r="A701" s="16" t="s">
        <v>99</v>
      </c>
      <c r="B701" s="17" t="s">
        <v>100</v>
      </c>
      <c r="C701" s="18" t="s">
        <v>73</v>
      </c>
      <c r="D701" s="24">
        <v>1</v>
      </c>
      <c r="E701" s="25"/>
      <c r="F701" s="19"/>
    </row>
    <row r="702" s="4" customFormat="1" ht="24.95" customHeight="1" spans="1:6">
      <c r="A702" s="16" t="s">
        <v>101</v>
      </c>
      <c r="B702" s="17" t="s">
        <v>102</v>
      </c>
      <c r="C702" s="18" t="s">
        <v>73</v>
      </c>
      <c r="D702" s="24">
        <v>1</v>
      </c>
      <c r="E702" s="25"/>
      <c r="F702" s="19"/>
    </row>
    <row r="703" s="4" customFormat="1" ht="24.95" customHeight="1" spans="1:6">
      <c r="A703" s="16" t="s">
        <v>103</v>
      </c>
      <c r="B703" s="17" t="s">
        <v>104</v>
      </c>
      <c r="C703" s="18" t="s">
        <v>59</v>
      </c>
      <c r="D703" s="24">
        <v>1</v>
      </c>
      <c r="E703" s="25"/>
      <c r="F703" s="19"/>
    </row>
    <row r="704" s="4" customFormat="1" ht="24.95" customHeight="1" spans="1:6">
      <c r="A704" s="16" t="s">
        <v>105</v>
      </c>
      <c r="B704" s="17" t="s">
        <v>106</v>
      </c>
      <c r="C704" s="18" t="s">
        <v>73</v>
      </c>
      <c r="D704" s="24">
        <v>1</v>
      </c>
      <c r="E704" s="25"/>
      <c r="F704" s="19"/>
    </row>
    <row r="705" s="4" customFormat="1" ht="24.95" customHeight="1" spans="1:6">
      <c r="A705" s="16" t="s">
        <v>107</v>
      </c>
      <c r="B705" s="17" t="s">
        <v>108</v>
      </c>
      <c r="C705" s="18" t="s">
        <v>30</v>
      </c>
      <c r="D705" s="24">
        <v>0.5</v>
      </c>
      <c r="E705" s="25"/>
      <c r="F705" s="19"/>
    </row>
    <row r="706" s="4" customFormat="1" ht="24.95" customHeight="1" spans="1:6">
      <c r="A706" s="16" t="s">
        <v>109</v>
      </c>
      <c r="B706" s="17" t="s">
        <v>110</v>
      </c>
      <c r="C706" s="18" t="s">
        <v>30</v>
      </c>
      <c r="D706" s="24">
        <v>5</v>
      </c>
      <c r="E706" s="25"/>
      <c r="F706" s="19"/>
    </row>
    <row r="707" s="4" customFormat="1" ht="24.95" customHeight="1" spans="1:6">
      <c r="A707" s="16" t="s">
        <v>111</v>
      </c>
      <c r="B707" s="17" t="s">
        <v>112</v>
      </c>
      <c r="C707" s="18" t="s">
        <v>30</v>
      </c>
      <c r="D707" s="24">
        <v>5</v>
      </c>
      <c r="E707" s="25"/>
      <c r="F707" s="19"/>
    </row>
    <row r="708" s="4" customFormat="1" ht="24.95" customHeight="1" spans="1:6">
      <c r="A708" s="16" t="s">
        <v>113</v>
      </c>
      <c r="B708" s="17" t="s">
        <v>114</v>
      </c>
      <c r="C708" s="18" t="s">
        <v>115</v>
      </c>
      <c r="D708" s="24">
        <v>2</v>
      </c>
      <c r="E708" s="25"/>
      <c r="F708" s="19"/>
    </row>
    <row r="709" s="4" customFormat="1" ht="24.95" customHeight="1" spans="1:6">
      <c r="A709" s="16" t="s">
        <v>116</v>
      </c>
      <c r="B709" s="17" t="s">
        <v>117</v>
      </c>
      <c r="C709" s="18" t="s">
        <v>59</v>
      </c>
      <c r="D709" s="24">
        <v>8</v>
      </c>
      <c r="E709" s="25"/>
      <c r="F709" s="19"/>
    </row>
    <row r="710" s="4" customFormat="1" ht="24.95" customHeight="1" spans="1:6">
      <c r="A710" s="16" t="s">
        <v>118</v>
      </c>
      <c r="B710" s="17" t="s">
        <v>119</v>
      </c>
      <c r="C710" s="18" t="s">
        <v>25</v>
      </c>
      <c r="D710" s="24">
        <v>0.13</v>
      </c>
      <c r="E710" s="25"/>
      <c r="F710" s="19"/>
    </row>
    <row r="711" s="4" customFormat="1" ht="24.95" customHeight="1" spans="1:6">
      <c r="A711" s="16" t="s">
        <v>120</v>
      </c>
      <c r="B711" s="17" t="s">
        <v>121</v>
      </c>
      <c r="C711" s="18" t="s">
        <v>73</v>
      </c>
      <c r="D711" s="24">
        <v>2</v>
      </c>
      <c r="E711" s="25"/>
      <c r="F711" s="19"/>
    </row>
    <row r="712" ht="24.95" customHeight="1" spans="1:6">
      <c r="A712" s="12" t="s">
        <v>91</v>
      </c>
      <c r="B712" s="13" t="s">
        <v>243</v>
      </c>
      <c r="C712" s="14"/>
      <c r="D712" s="15"/>
      <c r="E712" s="15"/>
      <c r="F712" s="15"/>
    </row>
    <row r="713" s="4" customFormat="1" ht="24.95" customHeight="1" spans="1:6">
      <c r="A713" s="16" t="s">
        <v>23</v>
      </c>
      <c r="B713" s="17" t="s">
        <v>95</v>
      </c>
      <c r="C713" s="18" t="s">
        <v>59</v>
      </c>
      <c r="D713" s="24">
        <v>1</v>
      </c>
      <c r="E713" s="25"/>
      <c r="F713" s="19"/>
    </row>
    <row r="714" s="4" customFormat="1" ht="24.95" customHeight="1" spans="1:6">
      <c r="A714" s="16" t="s">
        <v>81</v>
      </c>
      <c r="B714" s="17" t="s">
        <v>96</v>
      </c>
      <c r="C714" s="18" t="s">
        <v>73</v>
      </c>
      <c r="D714" s="24">
        <v>1</v>
      </c>
      <c r="E714" s="25"/>
      <c r="F714" s="19"/>
    </row>
    <row r="715" s="4" customFormat="1" ht="24.95" customHeight="1" spans="1:6">
      <c r="A715" s="16" t="s">
        <v>83</v>
      </c>
      <c r="B715" s="17" t="s">
        <v>97</v>
      </c>
      <c r="C715" s="18" t="s">
        <v>73</v>
      </c>
      <c r="D715" s="24">
        <v>1</v>
      </c>
      <c r="E715" s="24"/>
      <c r="F715" s="19"/>
    </row>
    <row r="716" s="4" customFormat="1" ht="24.95" customHeight="1" spans="1:6">
      <c r="A716" s="16" t="s">
        <v>85</v>
      </c>
      <c r="B716" s="17" t="s">
        <v>98</v>
      </c>
      <c r="C716" s="18" t="s">
        <v>73</v>
      </c>
      <c r="D716" s="24">
        <v>1</v>
      </c>
      <c r="E716" s="25"/>
      <c r="F716" s="19"/>
    </row>
    <row r="717" s="4" customFormat="1" ht="24.95" customHeight="1" spans="1:6">
      <c r="A717" s="16" t="s">
        <v>99</v>
      </c>
      <c r="B717" s="17" t="s">
        <v>100</v>
      </c>
      <c r="C717" s="18" t="s">
        <v>73</v>
      </c>
      <c r="D717" s="24">
        <v>1</v>
      </c>
      <c r="E717" s="25"/>
      <c r="F717" s="19"/>
    </row>
    <row r="718" s="4" customFormat="1" ht="24.95" customHeight="1" spans="1:6">
      <c r="A718" s="16" t="s">
        <v>101</v>
      </c>
      <c r="B718" s="17" t="s">
        <v>102</v>
      </c>
      <c r="C718" s="18" t="s">
        <v>73</v>
      </c>
      <c r="D718" s="24">
        <v>1</v>
      </c>
      <c r="E718" s="25"/>
      <c r="F718" s="19"/>
    </row>
    <row r="719" s="4" customFormat="1" ht="24.95" customHeight="1" spans="1:6">
      <c r="A719" s="16" t="s">
        <v>103</v>
      </c>
      <c r="B719" s="17" t="s">
        <v>104</v>
      </c>
      <c r="C719" s="18" t="s">
        <v>59</v>
      </c>
      <c r="D719" s="24">
        <v>1</v>
      </c>
      <c r="E719" s="25"/>
      <c r="F719" s="19"/>
    </row>
    <row r="720" s="4" customFormat="1" ht="24.95" customHeight="1" spans="1:6">
      <c r="A720" s="16" t="s">
        <v>105</v>
      </c>
      <c r="B720" s="17" t="s">
        <v>106</v>
      </c>
      <c r="C720" s="18" t="s">
        <v>73</v>
      </c>
      <c r="D720" s="24">
        <v>1</v>
      </c>
      <c r="E720" s="25"/>
      <c r="F720" s="19"/>
    </row>
    <row r="721" s="4" customFormat="1" ht="24.95" customHeight="1" spans="1:6">
      <c r="A721" s="16" t="s">
        <v>107</v>
      </c>
      <c r="B721" s="17" t="s">
        <v>108</v>
      </c>
      <c r="C721" s="18" t="s">
        <v>30</v>
      </c>
      <c r="D721" s="24">
        <v>0.5</v>
      </c>
      <c r="E721" s="25"/>
      <c r="F721" s="19"/>
    </row>
    <row r="722" s="4" customFormat="1" ht="24.95" customHeight="1" spans="1:6">
      <c r="A722" s="16" t="s">
        <v>109</v>
      </c>
      <c r="B722" s="17" t="s">
        <v>110</v>
      </c>
      <c r="C722" s="18" t="s">
        <v>30</v>
      </c>
      <c r="D722" s="24">
        <v>5</v>
      </c>
      <c r="E722" s="25"/>
      <c r="F722" s="19"/>
    </row>
    <row r="723" s="4" customFormat="1" ht="24.95" customHeight="1" spans="1:6">
      <c r="A723" s="16" t="s">
        <v>111</v>
      </c>
      <c r="B723" s="17" t="s">
        <v>112</v>
      </c>
      <c r="C723" s="18" t="s">
        <v>30</v>
      </c>
      <c r="D723" s="24">
        <v>5</v>
      </c>
      <c r="E723" s="25"/>
      <c r="F723" s="19"/>
    </row>
    <row r="724" s="4" customFormat="1" ht="24.95" customHeight="1" spans="1:6">
      <c r="A724" s="16" t="s">
        <v>113</v>
      </c>
      <c r="B724" s="17" t="s">
        <v>114</v>
      </c>
      <c r="C724" s="18" t="s">
        <v>115</v>
      </c>
      <c r="D724" s="24">
        <v>2</v>
      </c>
      <c r="E724" s="25"/>
      <c r="F724" s="19"/>
    </row>
    <row r="725" s="4" customFormat="1" ht="24.95" customHeight="1" spans="1:6">
      <c r="A725" s="16" t="s">
        <v>116</v>
      </c>
      <c r="B725" s="17" t="s">
        <v>117</v>
      </c>
      <c r="C725" s="18" t="s">
        <v>59</v>
      </c>
      <c r="D725" s="24">
        <v>8</v>
      </c>
      <c r="E725" s="25"/>
      <c r="F725" s="19"/>
    </row>
    <row r="726" s="4" customFormat="1" ht="24.95" customHeight="1" spans="1:6">
      <c r="A726" s="16" t="s">
        <v>118</v>
      </c>
      <c r="B726" s="17" t="s">
        <v>119</v>
      </c>
      <c r="C726" s="18" t="s">
        <v>25</v>
      </c>
      <c r="D726" s="24">
        <v>0.13</v>
      </c>
      <c r="E726" s="25"/>
      <c r="F726" s="19"/>
    </row>
    <row r="727" s="4" customFormat="1" ht="24.95" customHeight="1" spans="1:6">
      <c r="A727" s="16" t="s">
        <v>120</v>
      </c>
      <c r="B727" s="17" t="s">
        <v>121</v>
      </c>
      <c r="C727" s="18" t="s">
        <v>73</v>
      </c>
      <c r="D727" s="24">
        <v>2</v>
      </c>
      <c r="E727" s="25"/>
      <c r="F727" s="19"/>
    </row>
    <row r="728" ht="24.95" customHeight="1" spans="1:6">
      <c r="A728" s="12" t="s">
        <v>93</v>
      </c>
      <c r="B728" s="13" t="s">
        <v>244</v>
      </c>
      <c r="C728" s="14"/>
      <c r="D728" s="15"/>
      <c r="E728" s="15"/>
      <c r="F728" s="15"/>
    </row>
    <row r="729" s="4" customFormat="1" ht="24.95" customHeight="1" spans="1:6">
      <c r="A729" s="16" t="s">
        <v>23</v>
      </c>
      <c r="B729" s="17" t="s">
        <v>95</v>
      </c>
      <c r="C729" s="18" t="s">
        <v>59</v>
      </c>
      <c r="D729" s="24">
        <v>1</v>
      </c>
      <c r="E729" s="25"/>
      <c r="F729" s="19"/>
    </row>
    <row r="730" s="4" customFormat="1" ht="24.95" customHeight="1" spans="1:6">
      <c r="A730" s="16" t="s">
        <v>81</v>
      </c>
      <c r="B730" s="17" t="s">
        <v>96</v>
      </c>
      <c r="C730" s="18" t="s">
        <v>73</v>
      </c>
      <c r="D730" s="24">
        <v>1</v>
      </c>
      <c r="E730" s="25"/>
      <c r="F730" s="19"/>
    </row>
    <row r="731" s="4" customFormat="1" ht="24.95" customHeight="1" spans="1:6">
      <c r="A731" s="16" t="s">
        <v>83</v>
      </c>
      <c r="B731" s="17" t="s">
        <v>97</v>
      </c>
      <c r="C731" s="18" t="s">
        <v>73</v>
      </c>
      <c r="D731" s="24">
        <v>1</v>
      </c>
      <c r="E731" s="24"/>
      <c r="F731" s="19"/>
    </row>
    <row r="732" s="4" customFormat="1" ht="24.95" customHeight="1" spans="1:6">
      <c r="A732" s="16" t="s">
        <v>85</v>
      </c>
      <c r="B732" s="17" t="s">
        <v>98</v>
      </c>
      <c r="C732" s="18" t="s">
        <v>73</v>
      </c>
      <c r="D732" s="24">
        <v>1</v>
      </c>
      <c r="E732" s="25"/>
      <c r="F732" s="19"/>
    </row>
    <row r="733" s="4" customFormat="1" ht="24.95" customHeight="1" spans="1:6">
      <c r="A733" s="16" t="s">
        <v>99</v>
      </c>
      <c r="B733" s="17" t="s">
        <v>100</v>
      </c>
      <c r="C733" s="18" t="s">
        <v>73</v>
      </c>
      <c r="D733" s="24">
        <v>1</v>
      </c>
      <c r="E733" s="25"/>
      <c r="F733" s="19"/>
    </row>
    <row r="734" s="4" customFormat="1" ht="24.95" customHeight="1" spans="1:6">
      <c r="A734" s="16" t="s">
        <v>101</v>
      </c>
      <c r="B734" s="17" t="s">
        <v>102</v>
      </c>
      <c r="C734" s="18" t="s">
        <v>73</v>
      </c>
      <c r="D734" s="24">
        <v>1</v>
      </c>
      <c r="E734" s="25"/>
      <c r="F734" s="19"/>
    </row>
    <row r="735" s="4" customFormat="1" ht="24.95" customHeight="1" spans="1:6">
      <c r="A735" s="16" t="s">
        <v>103</v>
      </c>
      <c r="B735" s="17" t="s">
        <v>104</v>
      </c>
      <c r="C735" s="18" t="s">
        <v>59</v>
      </c>
      <c r="D735" s="24">
        <v>1</v>
      </c>
      <c r="E735" s="25"/>
      <c r="F735" s="19"/>
    </row>
    <row r="736" s="4" customFormat="1" ht="24.95" customHeight="1" spans="1:6">
      <c r="A736" s="16" t="s">
        <v>105</v>
      </c>
      <c r="B736" s="17" t="s">
        <v>106</v>
      </c>
      <c r="C736" s="18" t="s">
        <v>73</v>
      </c>
      <c r="D736" s="24">
        <v>1</v>
      </c>
      <c r="E736" s="25"/>
      <c r="F736" s="19"/>
    </row>
    <row r="737" s="4" customFormat="1" ht="24.95" customHeight="1" spans="1:6">
      <c r="A737" s="16" t="s">
        <v>107</v>
      </c>
      <c r="B737" s="17" t="s">
        <v>108</v>
      </c>
      <c r="C737" s="18" t="s">
        <v>30</v>
      </c>
      <c r="D737" s="24">
        <v>0.5</v>
      </c>
      <c r="E737" s="25"/>
      <c r="F737" s="19"/>
    </row>
    <row r="738" s="4" customFormat="1" ht="24.95" customHeight="1" spans="1:6">
      <c r="A738" s="16" t="s">
        <v>109</v>
      </c>
      <c r="B738" s="17" t="s">
        <v>110</v>
      </c>
      <c r="C738" s="18" t="s">
        <v>30</v>
      </c>
      <c r="D738" s="24">
        <v>5</v>
      </c>
      <c r="E738" s="25"/>
      <c r="F738" s="19"/>
    </row>
    <row r="739" s="4" customFormat="1" ht="24.95" customHeight="1" spans="1:6">
      <c r="A739" s="16" t="s">
        <v>111</v>
      </c>
      <c r="B739" s="17" t="s">
        <v>112</v>
      </c>
      <c r="C739" s="18" t="s">
        <v>30</v>
      </c>
      <c r="D739" s="24">
        <v>5</v>
      </c>
      <c r="E739" s="25"/>
      <c r="F739" s="19"/>
    </row>
    <row r="740" s="4" customFormat="1" ht="24.95" customHeight="1" spans="1:6">
      <c r="A740" s="16" t="s">
        <v>113</v>
      </c>
      <c r="B740" s="17" t="s">
        <v>114</v>
      </c>
      <c r="C740" s="18" t="s">
        <v>115</v>
      </c>
      <c r="D740" s="24">
        <v>2</v>
      </c>
      <c r="E740" s="25"/>
      <c r="F740" s="19"/>
    </row>
    <row r="741" s="4" customFormat="1" ht="24.95" customHeight="1" spans="1:6">
      <c r="A741" s="16" t="s">
        <v>116</v>
      </c>
      <c r="B741" s="17" t="s">
        <v>117</v>
      </c>
      <c r="C741" s="18" t="s">
        <v>59</v>
      </c>
      <c r="D741" s="24">
        <v>8</v>
      </c>
      <c r="E741" s="25"/>
      <c r="F741" s="19"/>
    </row>
    <row r="742" s="4" customFormat="1" ht="24.95" customHeight="1" spans="1:6">
      <c r="A742" s="16" t="s">
        <v>118</v>
      </c>
      <c r="B742" s="17" t="s">
        <v>119</v>
      </c>
      <c r="C742" s="18" t="s">
        <v>25</v>
      </c>
      <c r="D742" s="24">
        <v>0.13</v>
      </c>
      <c r="E742" s="25"/>
      <c r="F742" s="19"/>
    </row>
    <row r="743" s="4" customFormat="1" ht="24.95" customHeight="1" spans="1:6">
      <c r="A743" s="16" t="s">
        <v>120</v>
      </c>
      <c r="B743" s="17" t="s">
        <v>121</v>
      </c>
      <c r="C743" s="18" t="s">
        <v>73</v>
      </c>
      <c r="D743" s="24">
        <v>2</v>
      </c>
      <c r="E743" s="25"/>
      <c r="F743" s="19"/>
    </row>
    <row r="744" ht="24.95" customHeight="1" spans="1:20">
      <c r="A744" s="12" t="s">
        <v>245</v>
      </c>
      <c r="B744" s="13" t="s">
        <v>246</v>
      </c>
      <c r="C744" s="14"/>
      <c r="D744" s="15"/>
      <c r="E744" s="15"/>
      <c r="F744" s="15"/>
      <c r="T744" s="27"/>
    </row>
    <row r="745" s="3" customFormat="1" ht="24.95" customHeight="1" spans="1:6">
      <c r="A745" s="12" t="s">
        <v>21</v>
      </c>
      <c r="B745" s="13" t="s">
        <v>247</v>
      </c>
      <c r="C745" s="14"/>
      <c r="D745" s="15"/>
      <c r="E745" s="15"/>
      <c r="F745" s="15"/>
    </row>
    <row r="746" ht="24.95" customHeight="1" spans="1:20">
      <c r="A746" s="16" t="s">
        <v>23</v>
      </c>
      <c r="B746" s="17" t="s">
        <v>248</v>
      </c>
      <c r="C746" s="18" t="s">
        <v>80</v>
      </c>
      <c r="D746" s="19">
        <v>1</v>
      </c>
      <c r="E746" s="19"/>
      <c r="F746" s="19"/>
      <c r="T746" s="27"/>
    </row>
    <row r="747" ht="24.95" customHeight="1" spans="1:20">
      <c r="A747" s="16" t="s">
        <v>26</v>
      </c>
      <c r="B747" s="17" t="s">
        <v>214</v>
      </c>
      <c r="C747" s="18" t="s">
        <v>77</v>
      </c>
      <c r="D747" s="19">
        <f>4.5*6</f>
        <v>27</v>
      </c>
      <c r="E747" s="19"/>
      <c r="F747" s="19"/>
      <c r="T747" s="27"/>
    </row>
    <row r="748" s="3" customFormat="1" ht="24.95" customHeight="1" spans="1:6">
      <c r="A748" s="12" t="s">
        <v>67</v>
      </c>
      <c r="B748" s="13" t="s">
        <v>249</v>
      </c>
      <c r="C748" s="14"/>
      <c r="D748" s="15"/>
      <c r="E748" s="15"/>
      <c r="F748" s="15"/>
    </row>
    <row r="749" ht="24.95" customHeight="1" spans="1:6">
      <c r="A749" s="16" t="s">
        <v>23</v>
      </c>
      <c r="B749" s="17" t="s">
        <v>24</v>
      </c>
      <c r="C749" s="18" t="s">
        <v>25</v>
      </c>
      <c r="D749" s="19">
        <f>D751*0.34</f>
        <v>306</v>
      </c>
      <c r="E749" s="19"/>
      <c r="F749" s="19"/>
    </row>
    <row r="750" ht="24.95" customHeight="1" spans="1:20">
      <c r="A750" s="16" t="s">
        <v>26</v>
      </c>
      <c r="B750" s="17" t="s">
        <v>27</v>
      </c>
      <c r="C750" s="18" t="s">
        <v>25</v>
      </c>
      <c r="D750" s="19">
        <f>D749*0.95</f>
        <v>290.7</v>
      </c>
      <c r="E750" s="19"/>
      <c r="F750" s="19"/>
      <c r="T750" s="27"/>
    </row>
    <row r="751" ht="24.95" customHeight="1" spans="1:20">
      <c r="A751" s="16" t="s">
        <v>28</v>
      </c>
      <c r="B751" s="17" t="s">
        <v>34</v>
      </c>
      <c r="C751" s="18" t="s">
        <v>30</v>
      </c>
      <c r="D751" s="19">
        <v>900</v>
      </c>
      <c r="E751" s="19"/>
      <c r="F751" s="19"/>
      <c r="T751" s="27"/>
    </row>
    <row r="752" ht="24.95" customHeight="1" spans="1:6">
      <c r="A752" s="12" t="s">
        <v>87</v>
      </c>
      <c r="B752" s="13" t="s">
        <v>68</v>
      </c>
      <c r="C752" s="14"/>
      <c r="D752" s="15"/>
      <c r="E752" s="15"/>
      <c r="F752" s="15"/>
    </row>
    <row r="753" s="4" customFormat="1" ht="24.95" customHeight="1" spans="1:6">
      <c r="A753" s="16" t="s">
        <v>23</v>
      </c>
      <c r="B753" s="17" t="s">
        <v>95</v>
      </c>
      <c r="C753" s="18" t="s">
        <v>59</v>
      </c>
      <c r="D753" s="24">
        <v>1</v>
      </c>
      <c r="E753" s="25"/>
      <c r="F753" s="19"/>
    </row>
    <row r="754" s="4" customFormat="1" ht="24.95" customHeight="1" spans="1:6">
      <c r="A754" s="16" t="s">
        <v>81</v>
      </c>
      <c r="B754" s="17" t="s">
        <v>96</v>
      </c>
      <c r="C754" s="18" t="s">
        <v>73</v>
      </c>
      <c r="D754" s="24">
        <v>1</v>
      </c>
      <c r="E754" s="25"/>
      <c r="F754" s="19"/>
    </row>
    <row r="755" s="4" customFormat="1" ht="24.95" customHeight="1" spans="1:6">
      <c r="A755" s="16" t="s">
        <v>83</v>
      </c>
      <c r="B755" s="17" t="s">
        <v>97</v>
      </c>
      <c r="C755" s="18" t="s">
        <v>73</v>
      </c>
      <c r="D755" s="24">
        <v>1</v>
      </c>
      <c r="E755" s="24"/>
      <c r="F755" s="19"/>
    </row>
    <row r="756" s="4" customFormat="1" ht="24.95" customHeight="1" spans="1:6">
      <c r="A756" s="16" t="s">
        <v>85</v>
      </c>
      <c r="B756" s="17" t="s">
        <v>98</v>
      </c>
      <c r="C756" s="18" t="s">
        <v>73</v>
      </c>
      <c r="D756" s="24">
        <v>1</v>
      </c>
      <c r="E756" s="25"/>
      <c r="F756" s="19"/>
    </row>
    <row r="757" s="4" customFormat="1" ht="24.95" customHeight="1" spans="1:6">
      <c r="A757" s="16" t="s">
        <v>99</v>
      </c>
      <c r="B757" s="17" t="s">
        <v>100</v>
      </c>
      <c r="C757" s="18" t="s">
        <v>73</v>
      </c>
      <c r="D757" s="24">
        <v>1</v>
      </c>
      <c r="E757" s="25"/>
      <c r="F757" s="19"/>
    </row>
    <row r="758" s="4" customFormat="1" ht="24.95" customHeight="1" spans="1:6">
      <c r="A758" s="16" t="s">
        <v>101</v>
      </c>
      <c r="B758" s="17" t="s">
        <v>102</v>
      </c>
      <c r="C758" s="18" t="s">
        <v>73</v>
      </c>
      <c r="D758" s="24">
        <v>1</v>
      </c>
      <c r="E758" s="25"/>
      <c r="F758" s="19"/>
    </row>
    <row r="759" s="4" customFormat="1" ht="24.95" customHeight="1" spans="1:6">
      <c r="A759" s="16" t="s">
        <v>103</v>
      </c>
      <c r="B759" s="17" t="s">
        <v>104</v>
      </c>
      <c r="C759" s="18" t="s">
        <v>59</v>
      </c>
      <c r="D759" s="24">
        <v>1</v>
      </c>
      <c r="E759" s="25"/>
      <c r="F759" s="19"/>
    </row>
    <row r="760" s="4" customFormat="1" ht="24.95" customHeight="1" spans="1:6">
      <c r="A760" s="16" t="s">
        <v>105</v>
      </c>
      <c r="B760" s="17" t="s">
        <v>106</v>
      </c>
      <c r="C760" s="18" t="s">
        <v>73</v>
      </c>
      <c r="D760" s="24">
        <v>1</v>
      </c>
      <c r="E760" s="25"/>
      <c r="F760" s="19"/>
    </row>
    <row r="761" s="4" customFormat="1" ht="24.95" customHeight="1" spans="1:6">
      <c r="A761" s="16" t="s">
        <v>107</v>
      </c>
      <c r="B761" s="17" t="s">
        <v>108</v>
      </c>
      <c r="C761" s="18" t="s">
        <v>30</v>
      </c>
      <c r="D761" s="24">
        <v>0.5</v>
      </c>
      <c r="E761" s="25"/>
      <c r="F761" s="19"/>
    </row>
    <row r="762" s="4" customFormat="1" ht="24.95" customHeight="1" spans="1:6">
      <c r="A762" s="16" t="s">
        <v>109</v>
      </c>
      <c r="B762" s="17" t="s">
        <v>110</v>
      </c>
      <c r="C762" s="18" t="s">
        <v>30</v>
      </c>
      <c r="D762" s="24">
        <v>5</v>
      </c>
      <c r="E762" s="25"/>
      <c r="F762" s="19"/>
    </row>
    <row r="763" s="4" customFormat="1" ht="24.95" customHeight="1" spans="1:6">
      <c r="A763" s="16" t="s">
        <v>111</v>
      </c>
      <c r="B763" s="17" t="s">
        <v>112</v>
      </c>
      <c r="C763" s="18" t="s">
        <v>30</v>
      </c>
      <c r="D763" s="24">
        <v>5</v>
      </c>
      <c r="E763" s="25"/>
      <c r="F763" s="19"/>
    </row>
    <row r="764" s="4" customFormat="1" ht="24.95" customHeight="1" spans="1:6">
      <c r="A764" s="16" t="s">
        <v>113</v>
      </c>
      <c r="B764" s="17" t="s">
        <v>114</v>
      </c>
      <c r="C764" s="18" t="s">
        <v>115</v>
      </c>
      <c r="D764" s="24">
        <v>2</v>
      </c>
      <c r="E764" s="25"/>
      <c r="F764" s="19"/>
    </row>
    <row r="765" s="4" customFormat="1" ht="24.95" customHeight="1" spans="1:6">
      <c r="A765" s="16" t="s">
        <v>116</v>
      </c>
      <c r="B765" s="17" t="s">
        <v>117</v>
      </c>
      <c r="C765" s="18" t="s">
        <v>59</v>
      </c>
      <c r="D765" s="24">
        <v>8</v>
      </c>
      <c r="E765" s="25"/>
      <c r="F765" s="19"/>
    </row>
    <row r="766" s="4" customFormat="1" ht="24.95" customHeight="1" spans="1:6">
      <c r="A766" s="16" t="s">
        <v>118</v>
      </c>
      <c r="B766" s="17" t="s">
        <v>119</v>
      </c>
      <c r="C766" s="18" t="s">
        <v>25</v>
      </c>
      <c r="D766" s="24">
        <v>0.13</v>
      </c>
      <c r="E766" s="25"/>
      <c r="F766" s="19"/>
    </row>
    <row r="767" s="4" customFormat="1" ht="24.95" customHeight="1" spans="1:6">
      <c r="A767" s="16" t="s">
        <v>120</v>
      </c>
      <c r="B767" s="17" t="s">
        <v>121</v>
      </c>
      <c r="C767" s="18" t="s">
        <v>73</v>
      </c>
      <c r="D767" s="24">
        <v>2</v>
      </c>
      <c r="E767" s="25"/>
      <c r="F767" s="19"/>
    </row>
    <row r="768" ht="24.95" customHeight="1" spans="1:6">
      <c r="A768" s="12" t="s">
        <v>89</v>
      </c>
      <c r="B768" s="13" t="s">
        <v>250</v>
      </c>
      <c r="C768" s="14"/>
      <c r="D768" s="15"/>
      <c r="E768" s="15"/>
      <c r="F768" s="15"/>
    </row>
    <row r="769" s="4" customFormat="1" ht="24.95" customHeight="1" spans="1:6">
      <c r="A769" s="16" t="s">
        <v>23</v>
      </c>
      <c r="B769" s="17" t="s">
        <v>95</v>
      </c>
      <c r="C769" s="18" t="s">
        <v>59</v>
      </c>
      <c r="D769" s="24">
        <v>1</v>
      </c>
      <c r="E769" s="25"/>
      <c r="F769" s="19"/>
    </row>
    <row r="770" s="4" customFormat="1" ht="24.95" customHeight="1" spans="1:6">
      <c r="A770" s="16" t="s">
        <v>81</v>
      </c>
      <c r="B770" s="17" t="s">
        <v>96</v>
      </c>
      <c r="C770" s="18" t="s">
        <v>73</v>
      </c>
      <c r="D770" s="24">
        <v>1</v>
      </c>
      <c r="E770" s="25"/>
      <c r="F770" s="19"/>
    </row>
    <row r="771" s="4" customFormat="1" ht="24.95" customHeight="1" spans="1:6">
      <c r="A771" s="16" t="s">
        <v>83</v>
      </c>
      <c r="B771" s="17" t="s">
        <v>97</v>
      </c>
      <c r="C771" s="18" t="s">
        <v>73</v>
      </c>
      <c r="D771" s="24">
        <v>1</v>
      </c>
      <c r="E771" s="24"/>
      <c r="F771" s="19"/>
    </row>
    <row r="772" s="4" customFormat="1" ht="24.95" customHeight="1" spans="1:6">
      <c r="A772" s="16" t="s">
        <v>85</v>
      </c>
      <c r="B772" s="17" t="s">
        <v>98</v>
      </c>
      <c r="C772" s="18" t="s">
        <v>73</v>
      </c>
      <c r="D772" s="24">
        <v>1</v>
      </c>
      <c r="E772" s="25"/>
      <c r="F772" s="19"/>
    </row>
    <row r="773" s="4" customFormat="1" ht="24.95" customHeight="1" spans="1:6">
      <c r="A773" s="16" t="s">
        <v>99</v>
      </c>
      <c r="B773" s="17" t="s">
        <v>100</v>
      </c>
      <c r="C773" s="18" t="s">
        <v>73</v>
      </c>
      <c r="D773" s="24">
        <v>1</v>
      </c>
      <c r="E773" s="25"/>
      <c r="F773" s="19"/>
    </row>
    <row r="774" s="4" customFormat="1" ht="24.95" customHeight="1" spans="1:6">
      <c r="A774" s="16" t="s">
        <v>101</v>
      </c>
      <c r="B774" s="17" t="s">
        <v>102</v>
      </c>
      <c r="C774" s="18" t="s">
        <v>73</v>
      </c>
      <c r="D774" s="24">
        <v>1</v>
      </c>
      <c r="E774" s="25"/>
      <c r="F774" s="19"/>
    </row>
    <row r="775" s="4" customFormat="1" ht="24.95" customHeight="1" spans="1:6">
      <c r="A775" s="16" t="s">
        <v>103</v>
      </c>
      <c r="B775" s="17" t="s">
        <v>104</v>
      </c>
      <c r="C775" s="18" t="s">
        <v>59</v>
      </c>
      <c r="D775" s="24">
        <v>1</v>
      </c>
      <c r="E775" s="25"/>
      <c r="F775" s="19"/>
    </row>
    <row r="776" s="4" customFormat="1" ht="24.95" customHeight="1" spans="1:6">
      <c r="A776" s="16" t="s">
        <v>105</v>
      </c>
      <c r="B776" s="17" t="s">
        <v>106</v>
      </c>
      <c r="C776" s="18" t="s">
        <v>73</v>
      </c>
      <c r="D776" s="24">
        <v>1</v>
      </c>
      <c r="E776" s="25"/>
      <c r="F776" s="19"/>
    </row>
    <row r="777" s="4" customFormat="1" ht="24.95" customHeight="1" spans="1:6">
      <c r="A777" s="16" t="s">
        <v>107</v>
      </c>
      <c r="B777" s="17" t="s">
        <v>108</v>
      </c>
      <c r="C777" s="18" t="s">
        <v>30</v>
      </c>
      <c r="D777" s="24">
        <v>0.5</v>
      </c>
      <c r="E777" s="25"/>
      <c r="F777" s="19"/>
    </row>
    <row r="778" s="4" customFormat="1" ht="24.95" customHeight="1" spans="1:6">
      <c r="A778" s="16" t="s">
        <v>109</v>
      </c>
      <c r="B778" s="17" t="s">
        <v>110</v>
      </c>
      <c r="C778" s="18" t="s">
        <v>30</v>
      </c>
      <c r="D778" s="24">
        <v>5</v>
      </c>
      <c r="E778" s="25"/>
      <c r="F778" s="19"/>
    </row>
    <row r="779" s="4" customFormat="1" ht="24.95" customHeight="1" spans="1:6">
      <c r="A779" s="16" t="s">
        <v>111</v>
      </c>
      <c r="B779" s="17" t="s">
        <v>112</v>
      </c>
      <c r="C779" s="18" t="s">
        <v>30</v>
      </c>
      <c r="D779" s="24">
        <v>5</v>
      </c>
      <c r="E779" s="25"/>
      <c r="F779" s="19"/>
    </row>
    <row r="780" s="4" customFormat="1" ht="24.95" customHeight="1" spans="1:6">
      <c r="A780" s="16" t="s">
        <v>113</v>
      </c>
      <c r="B780" s="17" t="s">
        <v>114</v>
      </c>
      <c r="C780" s="18" t="s">
        <v>115</v>
      </c>
      <c r="D780" s="24">
        <v>2</v>
      </c>
      <c r="E780" s="25"/>
      <c r="F780" s="19"/>
    </row>
    <row r="781" s="4" customFormat="1" ht="24.95" customHeight="1" spans="1:6">
      <c r="A781" s="16" t="s">
        <v>116</v>
      </c>
      <c r="B781" s="17" t="s">
        <v>117</v>
      </c>
      <c r="C781" s="18" t="s">
        <v>59</v>
      </c>
      <c r="D781" s="24">
        <v>8</v>
      </c>
      <c r="E781" s="25"/>
      <c r="F781" s="19"/>
    </row>
    <row r="782" s="4" customFormat="1" ht="24.95" customHeight="1" spans="1:6">
      <c r="A782" s="16" t="s">
        <v>118</v>
      </c>
      <c r="B782" s="17" t="s">
        <v>119</v>
      </c>
      <c r="C782" s="18" t="s">
        <v>25</v>
      </c>
      <c r="D782" s="24">
        <v>0.13</v>
      </c>
      <c r="E782" s="25"/>
      <c r="F782" s="19"/>
    </row>
    <row r="783" s="4" customFormat="1" ht="24.95" customHeight="1" spans="1:6">
      <c r="A783" s="16" t="s">
        <v>120</v>
      </c>
      <c r="B783" s="17" t="s">
        <v>121</v>
      </c>
      <c r="C783" s="18" t="s">
        <v>73</v>
      </c>
      <c r="D783" s="24">
        <v>2</v>
      </c>
      <c r="E783" s="25"/>
      <c r="F783" s="19"/>
    </row>
    <row r="784" s="3" customFormat="1" ht="24.95" customHeight="1" spans="1:20">
      <c r="A784" s="12" t="s">
        <v>251</v>
      </c>
      <c r="B784" s="13" t="s">
        <v>252</v>
      </c>
      <c r="C784" s="14"/>
      <c r="D784" s="15"/>
      <c r="E784" s="15"/>
      <c r="F784" s="15"/>
      <c r="T784" s="33"/>
    </row>
    <row r="785" s="3" customFormat="1" ht="24.95" customHeight="1" spans="1:6">
      <c r="A785" s="12" t="s">
        <v>21</v>
      </c>
      <c r="B785" s="13" t="s">
        <v>253</v>
      </c>
      <c r="C785" s="14"/>
      <c r="D785" s="15"/>
      <c r="E785" s="15"/>
      <c r="F785" s="15"/>
    </row>
    <row r="786" ht="24.95" customHeight="1" spans="1:6">
      <c r="A786" s="16" t="s">
        <v>23</v>
      </c>
      <c r="B786" s="17" t="s">
        <v>24</v>
      </c>
      <c r="C786" s="18" t="s">
        <v>25</v>
      </c>
      <c r="D786" s="19">
        <f>(D788)*0.34</f>
        <v>238</v>
      </c>
      <c r="E786" s="19"/>
      <c r="F786" s="19"/>
    </row>
    <row r="787" ht="24.95" customHeight="1" spans="1:20">
      <c r="A787" s="16" t="s">
        <v>26</v>
      </c>
      <c r="B787" s="17" t="s">
        <v>27</v>
      </c>
      <c r="C787" s="18" t="s">
        <v>25</v>
      </c>
      <c r="D787" s="19">
        <f>D786*0.95</f>
        <v>226.1</v>
      </c>
      <c r="E787" s="19"/>
      <c r="F787" s="19"/>
      <c r="T787" s="27"/>
    </row>
    <row r="788" ht="24.95" customHeight="1" spans="1:20">
      <c r="A788" s="16" t="s">
        <v>28</v>
      </c>
      <c r="B788" s="17" t="s">
        <v>29</v>
      </c>
      <c r="C788" s="18" t="s">
        <v>30</v>
      </c>
      <c r="D788" s="19">
        <v>700</v>
      </c>
      <c r="E788" s="19"/>
      <c r="F788" s="19"/>
      <c r="T788" s="27"/>
    </row>
    <row r="789" ht="24.95" customHeight="1" spans="1:6">
      <c r="A789" s="16" t="s">
        <v>31</v>
      </c>
      <c r="B789" s="20" t="s">
        <v>36</v>
      </c>
      <c r="C789" s="18" t="s">
        <v>37</v>
      </c>
      <c r="D789" s="19">
        <f>D12</f>
        <v>10</v>
      </c>
      <c r="E789" s="19"/>
      <c r="F789" s="19"/>
    </row>
    <row r="790" s="3" customFormat="1" ht="24.95" customHeight="1" spans="1:6">
      <c r="A790" s="16" t="s">
        <v>33</v>
      </c>
      <c r="B790" s="17" t="s">
        <v>167</v>
      </c>
      <c r="C790" s="18" t="s">
        <v>168</v>
      </c>
      <c r="D790" s="19">
        <v>1</v>
      </c>
      <c r="E790" s="19"/>
      <c r="F790" s="19"/>
    </row>
    <row r="791" s="3" customFormat="1" ht="24.95" customHeight="1" spans="1:6">
      <c r="A791" s="12" t="s">
        <v>67</v>
      </c>
      <c r="B791" s="13" t="s">
        <v>254</v>
      </c>
      <c r="C791" s="14"/>
      <c r="D791" s="15"/>
      <c r="E791" s="15"/>
      <c r="F791" s="15"/>
    </row>
    <row r="792" ht="24.95" customHeight="1" spans="1:6">
      <c r="A792" s="16" t="s">
        <v>23</v>
      </c>
      <c r="B792" s="17" t="s">
        <v>24</v>
      </c>
      <c r="C792" s="18" t="s">
        <v>25</v>
      </c>
      <c r="D792" s="19">
        <f>(D794)*0.34</f>
        <v>47.6</v>
      </c>
      <c r="E792" s="19"/>
      <c r="F792" s="19"/>
    </row>
    <row r="793" ht="24.95" customHeight="1" spans="1:20">
      <c r="A793" s="16" t="s">
        <v>26</v>
      </c>
      <c r="B793" s="17" t="s">
        <v>27</v>
      </c>
      <c r="C793" s="18" t="s">
        <v>25</v>
      </c>
      <c r="D793" s="19">
        <f>D792*0.95</f>
        <v>45.22</v>
      </c>
      <c r="E793" s="19"/>
      <c r="F793" s="19"/>
      <c r="T793" s="27"/>
    </row>
    <row r="794" ht="24.95" customHeight="1" spans="1:20">
      <c r="A794" s="16" t="s">
        <v>28</v>
      </c>
      <c r="B794" s="17" t="s">
        <v>140</v>
      </c>
      <c r="C794" s="18" t="s">
        <v>30</v>
      </c>
      <c r="D794" s="19">
        <v>140</v>
      </c>
      <c r="E794" s="19"/>
      <c r="F794" s="19"/>
      <c r="T794" s="27"/>
    </row>
    <row r="795" ht="24.95" customHeight="1" spans="1:6">
      <c r="A795" s="16" t="s">
        <v>31</v>
      </c>
      <c r="B795" s="20" t="s">
        <v>36</v>
      </c>
      <c r="C795" s="18" t="s">
        <v>37</v>
      </c>
      <c r="D795" s="19">
        <f>D12</f>
        <v>10</v>
      </c>
      <c r="E795" s="19"/>
      <c r="F795" s="19"/>
    </row>
    <row r="796" ht="24.95" customHeight="1" spans="1:6">
      <c r="A796" s="16" t="s">
        <v>33</v>
      </c>
      <c r="B796" s="17" t="s">
        <v>141</v>
      </c>
      <c r="C796" s="18" t="s">
        <v>30</v>
      </c>
      <c r="D796" s="19">
        <v>120</v>
      </c>
      <c r="E796" s="19"/>
      <c r="F796" s="19"/>
    </row>
    <row r="797" ht="24.95" customHeight="1" spans="1:6">
      <c r="A797" s="16" t="s">
        <v>35</v>
      </c>
      <c r="B797" s="17" t="s">
        <v>142</v>
      </c>
      <c r="C797" s="18" t="s">
        <v>77</v>
      </c>
      <c r="D797" s="19">
        <f>D796*0.3</f>
        <v>36</v>
      </c>
      <c r="E797" s="19"/>
      <c r="F797" s="19"/>
    </row>
    <row r="798" s="3" customFormat="1" ht="24.95" customHeight="1" spans="1:6">
      <c r="A798" s="12" t="s">
        <v>87</v>
      </c>
      <c r="B798" s="13" t="s">
        <v>255</v>
      </c>
      <c r="C798" s="14"/>
      <c r="D798" s="15"/>
      <c r="E798" s="15"/>
      <c r="F798" s="15"/>
    </row>
    <row r="799" ht="24.95" customHeight="1" spans="1:6">
      <c r="A799" s="16" t="s">
        <v>23</v>
      </c>
      <c r="B799" s="17" t="s">
        <v>24</v>
      </c>
      <c r="C799" s="18" t="s">
        <v>25</v>
      </c>
      <c r="D799" s="19">
        <f>(D801)*0.4</f>
        <v>220</v>
      </c>
      <c r="E799" s="19"/>
      <c r="F799" s="19"/>
    </row>
    <row r="800" ht="24.95" customHeight="1" spans="1:20">
      <c r="A800" s="16" t="s">
        <v>26</v>
      </c>
      <c r="B800" s="17" t="s">
        <v>27</v>
      </c>
      <c r="C800" s="18" t="s">
        <v>25</v>
      </c>
      <c r="D800" s="19">
        <f>D799*0.95</f>
        <v>209</v>
      </c>
      <c r="E800" s="19"/>
      <c r="F800" s="19"/>
      <c r="T800" s="27"/>
    </row>
    <row r="801" ht="24.95" customHeight="1" spans="1:20">
      <c r="A801" s="16" t="s">
        <v>28</v>
      </c>
      <c r="B801" s="17" t="s">
        <v>158</v>
      </c>
      <c r="C801" s="18" t="s">
        <v>30</v>
      </c>
      <c r="D801" s="19">
        <v>550</v>
      </c>
      <c r="E801" s="19"/>
      <c r="F801" s="19"/>
      <c r="T801" s="27"/>
    </row>
    <row r="802" ht="24.95" customHeight="1" spans="1:6">
      <c r="A802" s="16" t="s">
        <v>31</v>
      </c>
      <c r="B802" s="20" t="s">
        <v>36</v>
      </c>
      <c r="C802" s="18" t="s">
        <v>37</v>
      </c>
      <c r="D802" s="19">
        <f>D12</f>
        <v>10</v>
      </c>
      <c r="E802" s="19"/>
      <c r="F802" s="19"/>
    </row>
    <row r="803" ht="24.95" customHeight="1" spans="1:6">
      <c r="A803" s="12" t="s">
        <v>89</v>
      </c>
      <c r="B803" s="13" t="s">
        <v>256</v>
      </c>
      <c r="C803" s="14"/>
      <c r="D803" s="15"/>
      <c r="E803" s="15"/>
      <c r="F803" s="15"/>
    </row>
    <row r="804" s="4" customFormat="1" ht="24.95" customHeight="1" spans="1:6">
      <c r="A804" s="16" t="s">
        <v>23</v>
      </c>
      <c r="B804" s="17" t="s">
        <v>95</v>
      </c>
      <c r="C804" s="18" t="s">
        <v>59</v>
      </c>
      <c r="D804" s="24">
        <v>1</v>
      </c>
      <c r="E804" s="25"/>
      <c r="F804" s="19"/>
    </row>
    <row r="805" s="4" customFormat="1" ht="24.95" customHeight="1" spans="1:6">
      <c r="A805" s="16" t="s">
        <v>81</v>
      </c>
      <c r="B805" s="17" t="s">
        <v>96</v>
      </c>
      <c r="C805" s="18" t="s">
        <v>73</v>
      </c>
      <c r="D805" s="24">
        <v>1</v>
      </c>
      <c r="E805" s="25"/>
      <c r="F805" s="19"/>
    </row>
    <row r="806" s="4" customFormat="1" ht="24.95" customHeight="1" spans="1:6">
      <c r="A806" s="16" t="s">
        <v>83</v>
      </c>
      <c r="B806" s="17" t="s">
        <v>97</v>
      </c>
      <c r="C806" s="18" t="s">
        <v>73</v>
      </c>
      <c r="D806" s="24">
        <v>1</v>
      </c>
      <c r="E806" s="24"/>
      <c r="F806" s="19"/>
    </row>
    <row r="807" s="4" customFormat="1" ht="24.95" customHeight="1" spans="1:6">
      <c r="A807" s="16" t="s">
        <v>85</v>
      </c>
      <c r="B807" s="17" t="s">
        <v>98</v>
      </c>
      <c r="C807" s="18" t="s">
        <v>73</v>
      </c>
      <c r="D807" s="24">
        <v>1</v>
      </c>
      <c r="E807" s="25"/>
      <c r="F807" s="19"/>
    </row>
    <row r="808" s="4" customFormat="1" ht="24.95" customHeight="1" spans="1:6">
      <c r="A808" s="16" t="s">
        <v>99</v>
      </c>
      <c r="B808" s="17" t="s">
        <v>100</v>
      </c>
      <c r="C808" s="18" t="s">
        <v>73</v>
      </c>
      <c r="D808" s="24">
        <v>1</v>
      </c>
      <c r="E808" s="25"/>
      <c r="F808" s="19"/>
    </row>
    <row r="809" s="4" customFormat="1" ht="24.95" customHeight="1" spans="1:6">
      <c r="A809" s="16" t="s">
        <v>101</v>
      </c>
      <c r="B809" s="17" t="s">
        <v>102</v>
      </c>
      <c r="C809" s="18" t="s">
        <v>73</v>
      </c>
      <c r="D809" s="24">
        <v>1</v>
      </c>
      <c r="E809" s="25"/>
      <c r="F809" s="19"/>
    </row>
    <row r="810" s="4" customFormat="1" ht="24.95" customHeight="1" spans="1:6">
      <c r="A810" s="16" t="s">
        <v>103</v>
      </c>
      <c r="B810" s="17" t="s">
        <v>104</v>
      </c>
      <c r="C810" s="18" t="s">
        <v>59</v>
      </c>
      <c r="D810" s="24">
        <v>1</v>
      </c>
      <c r="E810" s="25"/>
      <c r="F810" s="19"/>
    </row>
    <row r="811" s="4" customFormat="1" ht="24.95" customHeight="1" spans="1:6">
      <c r="A811" s="16" t="s">
        <v>105</v>
      </c>
      <c r="B811" s="17" t="s">
        <v>106</v>
      </c>
      <c r="C811" s="18" t="s">
        <v>73</v>
      </c>
      <c r="D811" s="24">
        <v>1</v>
      </c>
      <c r="E811" s="25"/>
      <c r="F811" s="19"/>
    </row>
    <row r="812" s="4" customFormat="1" ht="24.95" customHeight="1" spans="1:6">
      <c r="A812" s="16" t="s">
        <v>107</v>
      </c>
      <c r="B812" s="17" t="s">
        <v>108</v>
      </c>
      <c r="C812" s="18" t="s">
        <v>30</v>
      </c>
      <c r="D812" s="24">
        <v>0.5</v>
      </c>
      <c r="E812" s="25"/>
      <c r="F812" s="19"/>
    </row>
    <row r="813" s="4" customFormat="1" ht="24.95" customHeight="1" spans="1:6">
      <c r="A813" s="16" t="s">
        <v>109</v>
      </c>
      <c r="B813" s="17" t="s">
        <v>110</v>
      </c>
      <c r="C813" s="18" t="s">
        <v>30</v>
      </c>
      <c r="D813" s="24">
        <v>5</v>
      </c>
      <c r="E813" s="25"/>
      <c r="F813" s="19"/>
    </row>
    <row r="814" s="4" customFormat="1" ht="24.95" customHeight="1" spans="1:6">
      <c r="A814" s="16" t="s">
        <v>111</v>
      </c>
      <c r="B814" s="17" t="s">
        <v>112</v>
      </c>
      <c r="C814" s="18" t="s">
        <v>30</v>
      </c>
      <c r="D814" s="24">
        <v>5</v>
      </c>
      <c r="E814" s="25"/>
      <c r="F814" s="19"/>
    </row>
    <row r="815" s="4" customFormat="1" ht="24.95" customHeight="1" spans="1:6">
      <c r="A815" s="16" t="s">
        <v>113</v>
      </c>
      <c r="B815" s="17" t="s">
        <v>114</v>
      </c>
      <c r="C815" s="18" t="s">
        <v>115</v>
      </c>
      <c r="D815" s="24">
        <v>2</v>
      </c>
      <c r="E815" s="25"/>
      <c r="F815" s="19"/>
    </row>
    <row r="816" s="4" customFormat="1" ht="24.95" customHeight="1" spans="1:6">
      <c r="A816" s="16" t="s">
        <v>116</v>
      </c>
      <c r="B816" s="17" t="s">
        <v>117</v>
      </c>
      <c r="C816" s="18" t="s">
        <v>59</v>
      </c>
      <c r="D816" s="24">
        <v>8</v>
      </c>
      <c r="E816" s="25"/>
      <c r="F816" s="19"/>
    </row>
    <row r="817" s="4" customFormat="1" ht="24.95" customHeight="1" spans="1:6">
      <c r="A817" s="16" t="s">
        <v>118</v>
      </c>
      <c r="B817" s="17" t="s">
        <v>119</v>
      </c>
      <c r="C817" s="18" t="s">
        <v>25</v>
      </c>
      <c r="D817" s="24">
        <v>0.13</v>
      </c>
      <c r="E817" s="25"/>
      <c r="F817" s="19"/>
    </row>
    <row r="818" s="4" customFormat="1" ht="24.95" customHeight="1" spans="1:6">
      <c r="A818" s="16" t="s">
        <v>120</v>
      </c>
      <c r="B818" s="17" t="s">
        <v>121</v>
      </c>
      <c r="C818" s="18" t="s">
        <v>73</v>
      </c>
      <c r="D818" s="24">
        <v>2</v>
      </c>
      <c r="E818" s="25"/>
      <c r="F818" s="19"/>
    </row>
    <row r="819" ht="24.95" customHeight="1" spans="1:6">
      <c r="A819" s="12" t="s">
        <v>91</v>
      </c>
      <c r="B819" s="13" t="s">
        <v>257</v>
      </c>
      <c r="C819" s="14"/>
      <c r="D819" s="15"/>
      <c r="E819" s="15"/>
      <c r="F819" s="15"/>
    </row>
    <row r="820" s="4" customFormat="1" ht="24.95" customHeight="1" spans="1:6">
      <c r="A820" s="16" t="s">
        <v>23</v>
      </c>
      <c r="B820" s="17" t="s">
        <v>95</v>
      </c>
      <c r="C820" s="18" t="s">
        <v>59</v>
      </c>
      <c r="D820" s="24">
        <v>1</v>
      </c>
      <c r="E820" s="25"/>
      <c r="F820" s="19"/>
    </row>
    <row r="821" s="4" customFormat="1" ht="24.95" customHeight="1" spans="1:6">
      <c r="A821" s="16" t="s">
        <v>81</v>
      </c>
      <c r="B821" s="17" t="s">
        <v>96</v>
      </c>
      <c r="C821" s="18" t="s">
        <v>73</v>
      </c>
      <c r="D821" s="24">
        <v>1</v>
      </c>
      <c r="E821" s="25"/>
      <c r="F821" s="19"/>
    </row>
    <row r="822" s="4" customFormat="1" ht="24.95" customHeight="1" spans="1:6">
      <c r="A822" s="16" t="s">
        <v>83</v>
      </c>
      <c r="B822" s="17" t="s">
        <v>97</v>
      </c>
      <c r="C822" s="18" t="s">
        <v>73</v>
      </c>
      <c r="D822" s="24">
        <v>1</v>
      </c>
      <c r="E822" s="24"/>
      <c r="F822" s="19"/>
    </row>
    <row r="823" s="4" customFormat="1" ht="24.95" customHeight="1" spans="1:6">
      <c r="A823" s="16" t="s">
        <v>85</v>
      </c>
      <c r="B823" s="17" t="s">
        <v>98</v>
      </c>
      <c r="C823" s="18" t="s">
        <v>73</v>
      </c>
      <c r="D823" s="24">
        <v>1</v>
      </c>
      <c r="E823" s="25"/>
      <c r="F823" s="19"/>
    </row>
    <row r="824" s="4" customFormat="1" ht="24.95" customHeight="1" spans="1:6">
      <c r="A824" s="16" t="s">
        <v>99</v>
      </c>
      <c r="B824" s="17" t="s">
        <v>100</v>
      </c>
      <c r="C824" s="18" t="s">
        <v>73</v>
      </c>
      <c r="D824" s="24">
        <v>1</v>
      </c>
      <c r="E824" s="25"/>
      <c r="F824" s="19"/>
    </row>
    <row r="825" s="4" customFormat="1" ht="24.95" customHeight="1" spans="1:6">
      <c r="A825" s="16" t="s">
        <v>101</v>
      </c>
      <c r="B825" s="17" t="s">
        <v>102</v>
      </c>
      <c r="C825" s="18" t="s">
        <v>73</v>
      </c>
      <c r="D825" s="24">
        <v>1</v>
      </c>
      <c r="E825" s="25"/>
      <c r="F825" s="19"/>
    </row>
    <row r="826" s="4" customFormat="1" ht="24.95" customHeight="1" spans="1:6">
      <c r="A826" s="16" t="s">
        <v>103</v>
      </c>
      <c r="B826" s="17" t="s">
        <v>104</v>
      </c>
      <c r="C826" s="18" t="s">
        <v>59</v>
      </c>
      <c r="D826" s="24">
        <v>1</v>
      </c>
      <c r="E826" s="25"/>
      <c r="F826" s="19"/>
    </row>
    <row r="827" s="4" customFormat="1" ht="24.95" customHeight="1" spans="1:6">
      <c r="A827" s="16" t="s">
        <v>105</v>
      </c>
      <c r="B827" s="17" t="s">
        <v>106</v>
      </c>
      <c r="C827" s="18" t="s">
        <v>73</v>
      </c>
      <c r="D827" s="24">
        <v>1</v>
      </c>
      <c r="E827" s="25"/>
      <c r="F827" s="19"/>
    </row>
    <row r="828" s="4" customFormat="1" ht="24.95" customHeight="1" spans="1:6">
      <c r="A828" s="16" t="s">
        <v>107</v>
      </c>
      <c r="B828" s="17" t="s">
        <v>108</v>
      </c>
      <c r="C828" s="18" t="s">
        <v>30</v>
      </c>
      <c r="D828" s="24">
        <v>0.5</v>
      </c>
      <c r="E828" s="25"/>
      <c r="F828" s="19"/>
    </row>
    <row r="829" s="4" customFormat="1" ht="24.95" customHeight="1" spans="1:6">
      <c r="A829" s="16" t="s">
        <v>109</v>
      </c>
      <c r="B829" s="17" t="s">
        <v>110</v>
      </c>
      <c r="C829" s="18" t="s">
        <v>30</v>
      </c>
      <c r="D829" s="24">
        <v>5</v>
      </c>
      <c r="E829" s="25"/>
      <c r="F829" s="19"/>
    </row>
    <row r="830" s="4" customFormat="1" ht="24.95" customHeight="1" spans="1:6">
      <c r="A830" s="16" t="s">
        <v>111</v>
      </c>
      <c r="B830" s="17" t="s">
        <v>112</v>
      </c>
      <c r="C830" s="18" t="s">
        <v>30</v>
      </c>
      <c r="D830" s="24">
        <v>5</v>
      </c>
      <c r="E830" s="25"/>
      <c r="F830" s="19"/>
    </row>
    <row r="831" s="4" customFormat="1" ht="24.95" customHeight="1" spans="1:6">
      <c r="A831" s="16" t="s">
        <v>113</v>
      </c>
      <c r="B831" s="17" t="s">
        <v>114</v>
      </c>
      <c r="C831" s="18" t="s">
        <v>115</v>
      </c>
      <c r="D831" s="24">
        <v>2</v>
      </c>
      <c r="E831" s="25"/>
      <c r="F831" s="19"/>
    </row>
    <row r="832" s="4" customFormat="1" ht="24.95" customHeight="1" spans="1:6">
      <c r="A832" s="16" t="s">
        <v>116</v>
      </c>
      <c r="B832" s="17" t="s">
        <v>117</v>
      </c>
      <c r="C832" s="18" t="s">
        <v>59</v>
      </c>
      <c r="D832" s="24">
        <v>8</v>
      </c>
      <c r="E832" s="25"/>
      <c r="F832" s="19"/>
    </row>
    <row r="833" s="4" customFormat="1" ht="24.95" customHeight="1" spans="1:6">
      <c r="A833" s="16" t="s">
        <v>118</v>
      </c>
      <c r="B833" s="17" t="s">
        <v>119</v>
      </c>
      <c r="C833" s="18" t="s">
        <v>25</v>
      </c>
      <c r="D833" s="24">
        <v>0.13</v>
      </c>
      <c r="E833" s="25"/>
      <c r="F833" s="19"/>
    </row>
    <row r="834" s="4" customFormat="1" ht="24.95" customHeight="1" spans="1:6">
      <c r="A834" s="16" t="s">
        <v>120</v>
      </c>
      <c r="B834" s="17" t="s">
        <v>121</v>
      </c>
      <c r="C834" s="18" t="s">
        <v>73</v>
      </c>
      <c r="D834" s="24">
        <v>2</v>
      </c>
      <c r="E834" s="25"/>
      <c r="F834" s="19"/>
    </row>
    <row r="835" ht="24.95" customHeight="1" spans="1:6">
      <c r="A835" s="12" t="s">
        <v>93</v>
      </c>
      <c r="B835" s="13" t="s">
        <v>258</v>
      </c>
      <c r="C835" s="14"/>
      <c r="D835" s="15"/>
      <c r="E835" s="15"/>
      <c r="F835" s="15"/>
    </row>
    <row r="836" s="4" customFormat="1" ht="24.95" customHeight="1" spans="1:6">
      <c r="A836" s="16" t="s">
        <v>23</v>
      </c>
      <c r="B836" s="17" t="s">
        <v>95</v>
      </c>
      <c r="C836" s="18" t="s">
        <v>59</v>
      </c>
      <c r="D836" s="24">
        <v>1</v>
      </c>
      <c r="E836" s="25"/>
      <c r="F836" s="19"/>
    </row>
    <row r="837" s="4" customFormat="1" ht="24.95" customHeight="1" spans="1:6">
      <c r="A837" s="16" t="s">
        <v>81</v>
      </c>
      <c r="B837" s="17" t="s">
        <v>96</v>
      </c>
      <c r="C837" s="18" t="s">
        <v>73</v>
      </c>
      <c r="D837" s="24">
        <v>1</v>
      </c>
      <c r="E837" s="25"/>
      <c r="F837" s="19"/>
    </row>
    <row r="838" s="4" customFormat="1" ht="24.95" customHeight="1" spans="1:6">
      <c r="A838" s="16" t="s">
        <v>83</v>
      </c>
      <c r="B838" s="17" t="s">
        <v>97</v>
      </c>
      <c r="C838" s="18" t="s">
        <v>73</v>
      </c>
      <c r="D838" s="24">
        <v>1</v>
      </c>
      <c r="E838" s="24"/>
      <c r="F838" s="19"/>
    </row>
    <row r="839" s="4" customFormat="1" ht="24.95" customHeight="1" spans="1:6">
      <c r="A839" s="16" t="s">
        <v>85</v>
      </c>
      <c r="B839" s="17" t="s">
        <v>98</v>
      </c>
      <c r="C839" s="18" t="s">
        <v>73</v>
      </c>
      <c r="D839" s="24">
        <v>1</v>
      </c>
      <c r="E839" s="25"/>
      <c r="F839" s="19"/>
    </row>
    <row r="840" s="4" customFormat="1" ht="24.95" customHeight="1" spans="1:6">
      <c r="A840" s="16" t="s">
        <v>99</v>
      </c>
      <c r="B840" s="17" t="s">
        <v>100</v>
      </c>
      <c r="C840" s="18" t="s">
        <v>73</v>
      </c>
      <c r="D840" s="24">
        <v>1</v>
      </c>
      <c r="E840" s="25"/>
      <c r="F840" s="19"/>
    </row>
    <row r="841" s="4" customFormat="1" ht="24.95" customHeight="1" spans="1:6">
      <c r="A841" s="16" t="s">
        <v>101</v>
      </c>
      <c r="B841" s="17" t="s">
        <v>102</v>
      </c>
      <c r="C841" s="18" t="s">
        <v>73</v>
      </c>
      <c r="D841" s="24">
        <v>1</v>
      </c>
      <c r="E841" s="25"/>
      <c r="F841" s="19"/>
    </row>
    <row r="842" s="4" customFormat="1" ht="24.95" customHeight="1" spans="1:6">
      <c r="A842" s="16" t="s">
        <v>103</v>
      </c>
      <c r="B842" s="17" t="s">
        <v>104</v>
      </c>
      <c r="C842" s="18" t="s">
        <v>59</v>
      </c>
      <c r="D842" s="24">
        <v>1</v>
      </c>
      <c r="E842" s="25"/>
      <c r="F842" s="19"/>
    </row>
    <row r="843" s="4" customFormat="1" ht="24.95" customHeight="1" spans="1:6">
      <c r="A843" s="16" t="s">
        <v>105</v>
      </c>
      <c r="B843" s="17" t="s">
        <v>106</v>
      </c>
      <c r="C843" s="18" t="s">
        <v>73</v>
      </c>
      <c r="D843" s="24">
        <v>1</v>
      </c>
      <c r="E843" s="25"/>
      <c r="F843" s="19"/>
    </row>
    <row r="844" s="4" customFormat="1" ht="24.95" customHeight="1" spans="1:6">
      <c r="A844" s="16" t="s">
        <v>107</v>
      </c>
      <c r="B844" s="17" t="s">
        <v>108</v>
      </c>
      <c r="C844" s="18" t="s">
        <v>30</v>
      </c>
      <c r="D844" s="24">
        <v>0.5</v>
      </c>
      <c r="E844" s="25"/>
      <c r="F844" s="19"/>
    </row>
    <row r="845" s="4" customFormat="1" ht="24.95" customHeight="1" spans="1:6">
      <c r="A845" s="16" t="s">
        <v>109</v>
      </c>
      <c r="B845" s="17" t="s">
        <v>110</v>
      </c>
      <c r="C845" s="18" t="s">
        <v>30</v>
      </c>
      <c r="D845" s="24">
        <v>5</v>
      </c>
      <c r="E845" s="25"/>
      <c r="F845" s="19"/>
    </row>
    <row r="846" s="4" customFormat="1" ht="24.95" customHeight="1" spans="1:6">
      <c r="A846" s="16" t="s">
        <v>111</v>
      </c>
      <c r="B846" s="17" t="s">
        <v>112</v>
      </c>
      <c r="C846" s="18" t="s">
        <v>30</v>
      </c>
      <c r="D846" s="24">
        <v>5</v>
      </c>
      <c r="E846" s="25"/>
      <c r="F846" s="19"/>
    </row>
    <row r="847" s="4" customFormat="1" ht="24.95" customHeight="1" spans="1:6">
      <c r="A847" s="16" t="s">
        <v>113</v>
      </c>
      <c r="B847" s="17" t="s">
        <v>114</v>
      </c>
      <c r="C847" s="18" t="s">
        <v>115</v>
      </c>
      <c r="D847" s="24">
        <v>2</v>
      </c>
      <c r="E847" s="25"/>
      <c r="F847" s="19"/>
    </row>
    <row r="848" s="4" customFormat="1" ht="24.95" customHeight="1" spans="1:6">
      <c r="A848" s="16" t="s">
        <v>116</v>
      </c>
      <c r="B848" s="17" t="s">
        <v>117</v>
      </c>
      <c r="C848" s="18" t="s">
        <v>59</v>
      </c>
      <c r="D848" s="24">
        <v>8</v>
      </c>
      <c r="E848" s="25"/>
      <c r="F848" s="19"/>
    </row>
    <row r="849" s="4" customFormat="1" ht="24.95" customHeight="1" spans="1:6">
      <c r="A849" s="16" t="s">
        <v>118</v>
      </c>
      <c r="B849" s="17" t="s">
        <v>119</v>
      </c>
      <c r="C849" s="18" t="s">
        <v>25</v>
      </c>
      <c r="D849" s="24">
        <v>0.13</v>
      </c>
      <c r="E849" s="25"/>
      <c r="F849" s="19"/>
    </row>
    <row r="850" s="4" customFormat="1" ht="24.95" customHeight="1" spans="1:6">
      <c r="A850" s="16" t="s">
        <v>120</v>
      </c>
      <c r="B850" s="17" t="s">
        <v>121</v>
      </c>
      <c r="C850" s="18" t="s">
        <v>73</v>
      </c>
      <c r="D850" s="24">
        <v>2</v>
      </c>
      <c r="E850" s="25"/>
      <c r="F850" s="19"/>
    </row>
    <row r="851" s="3" customFormat="1" ht="24.95" customHeight="1" spans="1:20">
      <c r="A851" s="12" t="s">
        <v>259</v>
      </c>
      <c r="B851" s="13" t="s">
        <v>260</v>
      </c>
      <c r="C851" s="14"/>
      <c r="D851" s="15"/>
      <c r="E851" s="15"/>
      <c r="F851" s="15"/>
      <c r="T851" s="33"/>
    </row>
    <row r="852" ht="24.95" customHeight="1" spans="1:6">
      <c r="A852" s="12" t="s">
        <v>21</v>
      </c>
      <c r="B852" s="13" t="s">
        <v>261</v>
      </c>
      <c r="C852" s="14"/>
      <c r="D852" s="15"/>
      <c r="E852" s="19"/>
      <c r="F852" s="15"/>
    </row>
    <row r="853" ht="24.95" customHeight="1" spans="1:6">
      <c r="A853" s="16" t="s">
        <v>23</v>
      </c>
      <c r="B853" s="21" t="s">
        <v>262</v>
      </c>
      <c r="C853" s="18" t="s">
        <v>30</v>
      </c>
      <c r="D853" s="19">
        <v>200</v>
      </c>
      <c r="E853" s="19"/>
      <c r="F853" s="19"/>
    </row>
    <row r="854" ht="24.95" customHeight="1" spans="1:6">
      <c r="A854" s="16" t="s">
        <v>26</v>
      </c>
      <c r="B854" s="21" t="s">
        <v>71</v>
      </c>
      <c r="C854" s="18" t="s">
        <v>30</v>
      </c>
      <c r="D854" s="19">
        <v>500</v>
      </c>
      <c r="E854" s="19"/>
      <c r="F854" s="19"/>
    </row>
    <row r="855" ht="24.95" customHeight="1" spans="1:6">
      <c r="A855" s="16" t="s">
        <v>28</v>
      </c>
      <c r="B855" s="17" t="s">
        <v>263</v>
      </c>
      <c r="C855" s="18" t="s">
        <v>30</v>
      </c>
      <c r="D855" s="19">
        <v>700</v>
      </c>
      <c r="E855" s="19"/>
      <c r="F855" s="19"/>
    </row>
    <row r="856" ht="24.95" customHeight="1" spans="1:6">
      <c r="A856" s="16" t="s">
        <v>31</v>
      </c>
      <c r="B856" s="17" t="s">
        <v>264</v>
      </c>
      <c r="C856" s="18" t="s">
        <v>80</v>
      </c>
      <c r="D856" s="19">
        <v>1</v>
      </c>
      <c r="E856" s="19"/>
      <c r="F856" s="19"/>
    </row>
    <row r="857" ht="24.95" customHeight="1" spans="1:6">
      <c r="A857" s="16" t="s">
        <v>33</v>
      </c>
      <c r="B857" s="17" t="s">
        <v>79</v>
      </c>
      <c r="C857" s="18" t="s">
        <v>80</v>
      </c>
      <c r="D857" s="19">
        <v>1</v>
      </c>
      <c r="E857" s="19"/>
      <c r="F857" s="19"/>
    </row>
    <row r="858" ht="24.95" customHeight="1" spans="1:42">
      <c r="A858" s="16" t="s">
        <v>81</v>
      </c>
      <c r="B858" s="17" t="s">
        <v>82</v>
      </c>
      <c r="C858" s="18" t="s">
        <v>73</v>
      </c>
      <c r="D858" s="19">
        <v>1</v>
      </c>
      <c r="E858" s="19"/>
      <c r="F858" s="19"/>
      <c r="U858" s="28"/>
      <c r="V858" s="28"/>
      <c r="W858" s="28"/>
      <c r="X858" s="28"/>
      <c r="Y858" s="28"/>
      <c r="Z858" s="28"/>
      <c r="AA858" s="28"/>
      <c r="AB858" s="28"/>
      <c r="AC858" s="28"/>
      <c r="AD858" s="28"/>
      <c r="AE858" s="28"/>
      <c r="AF858" s="28"/>
      <c r="AG858" s="28"/>
      <c r="AH858" s="28"/>
      <c r="AI858" s="28"/>
      <c r="AJ858" s="28"/>
      <c r="AK858" s="28"/>
      <c r="AL858" s="28"/>
      <c r="AM858" s="28"/>
      <c r="AN858" s="29"/>
      <c r="AO858" s="29"/>
      <c r="AP858" s="29"/>
    </row>
    <row r="859" ht="24.95" customHeight="1" spans="1:42">
      <c r="A859" s="16" t="s">
        <v>83</v>
      </c>
      <c r="B859" s="17" t="s">
        <v>84</v>
      </c>
      <c r="C859" s="18" t="s">
        <v>80</v>
      </c>
      <c r="D859" s="19">
        <v>1</v>
      </c>
      <c r="E859" s="19"/>
      <c r="F859" s="19"/>
      <c r="U859" s="28"/>
      <c r="V859" s="28"/>
      <c r="W859" s="28"/>
      <c r="X859" s="28"/>
      <c r="Y859" s="28"/>
      <c r="Z859" s="28"/>
      <c r="AA859" s="28"/>
      <c r="AB859" s="28"/>
      <c r="AC859" s="28"/>
      <c r="AD859" s="28"/>
      <c r="AE859" s="28"/>
      <c r="AF859" s="28"/>
      <c r="AG859" s="28"/>
      <c r="AH859" s="28"/>
      <c r="AI859" s="28"/>
      <c r="AJ859" s="28"/>
      <c r="AK859" s="28"/>
      <c r="AL859" s="28"/>
      <c r="AM859" s="28"/>
      <c r="AN859" s="29"/>
      <c r="AO859" s="29"/>
      <c r="AP859" s="29"/>
    </row>
    <row r="860" ht="24.95" customHeight="1" spans="1:42">
      <c r="A860" s="16" t="s">
        <v>85</v>
      </c>
      <c r="B860" s="17" t="s">
        <v>86</v>
      </c>
      <c r="C860" s="18" t="s">
        <v>73</v>
      </c>
      <c r="D860" s="19">
        <v>2</v>
      </c>
      <c r="E860" s="19"/>
      <c r="F860" s="19"/>
      <c r="U860" s="28"/>
      <c r="V860" s="28"/>
      <c r="W860" s="28"/>
      <c r="X860" s="28"/>
      <c r="Y860" s="28"/>
      <c r="Z860" s="28"/>
      <c r="AA860" s="28"/>
      <c r="AB860" s="28"/>
      <c r="AC860" s="28"/>
      <c r="AD860" s="28"/>
      <c r="AE860" s="28"/>
      <c r="AF860" s="28"/>
      <c r="AG860" s="28"/>
      <c r="AH860" s="28"/>
      <c r="AI860" s="28"/>
      <c r="AJ860" s="28"/>
      <c r="AK860" s="28"/>
      <c r="AL860" s="28"/>
      <c r="AM860" s="28"/>
      <c r="AN860" s="29"/>
      <c r="AO860" s="29"/>
      <c r="AP860" s="29"/>
    </row>
    <row r="861" s="4" customFormat="1" ht="24.95" customHeight="1" spans="1:6">
      <c r="A861" s="16" t="s">
        <v>35</v>
      </c>
      <c r="B861" s="17" t="s">
        <v>95</v>
      </c>
      <c r="C861" s="18" t="s">
        <v>59</v>
      </c>
      <c r="D861" s="24">
        <v>1</v>
      </c>
      <c r="E861" s="25"/>
      <c r="F861" s="19"/>
    </row>
    <row r="862" s="4" customFormat="1" ht="24.95" customHeight="1" spans="1:6">
      <c r="A862" s="16" t="s">
        <v>81</v>
      </c>
      <c r="B862" s="17" t="s">
        <v>96</v>
      </c>
      <c r="C862" s="18" t="s">
        <v>73</v>
      </c>
      <c r="D862" s="24">
        <v>1</v>
      </c>
      <c r="E862" s="25"/>
      <c r="F862" s="19"/>
    </row>
    <row r="863" s="4" customFormat="1" ht="24.95" customHeight="1" spans="1:6">
      <c r="A863" s="16" t="s">
        <v>83</v>
      </c>
      <c r="B863" s="17" t="s">
        <v>97</v>
      </c>
      <c r="C863" s="18" t="s">
        <v>73</v>
      </c>
      <c r="D863" s="24">
        <v>1</v>
      </c>
      <c r="E863" s="24"/>
      <c r="F863" s="19"/>
    </row>
    <row r="864" s="4" customFormat="1" ht="24.95" customHeight="1" spans="1:6">
      <c r="A864" s="16" t="s">
        <v>85</v>
      </c>
      <c r="B864" s="17" t="s">
        <v>98</v>
      </c>
      <c r="C864" s="18" t="s">
        <v>73</v>
      </c>
      <c r="D864" s="24">
        <v>1</v>
      </c>
      <c r="E864" s="25"/>
      <c r="F864" s="19"/>
    </row>
    <row r="865" s="4" customFormat="1" ht="24.95" customHeight="1" spans="1:6">
      <c r="A865" s="16" t="s">
        <v>99</v>
      </c>
      <c r="B865" s="17" t="s">
        <v>100</v>
      </c>
      <c r="C865" s="18" t="s">
        <v>73</v>
      </c>
      <c r="D865" s="24">
        <v>1</v>
      </c>
      <c r="E865" s="25"/>
      <c r="F865" s="19"/>
    </row>
    <row r="866" s="4" customFormat="1" ht="24.95" customHeight="1" spans="1:6">
      <c r="A866" s="16" t="s">
        <v>101</v>
      </c>
      <c r="B866" s="17" t="s">
        <v>102</v>
      </c>
      <c r="C866" s="18" t="s">
        <v>73</v>
      </c>
      <c r="D866" s="24">
        <v>1</v>
      </c>
      <c r="E866" s="25"/>
      <c r="F866" s="19"/>
    </row>
    <row r="867" s="4" customFormat="1" ht="24.95" customHeight="1" spans="1:6">
      <c r="A867" s="16" t="s">
        <v>103</v>
      </c>
      <c r="B867" s="17" t="s">
        <v>104</v>
      </c>
      <c r="C867" s="18" t="s">
        <v>59</v>
      </c>
      <c r="D867" s="24">
        <v>1</v>
      </c>
      <c r="E867" s="25"/>
      <c r="F867" s="19"/>
    </row>
    <row r="868" s="4" customFormat="1" ht="24.95" customHeight="1" spans="1:6">
      <c r="A868" s="16" t="s">
        <v>105</v>
      </c>
      <c r="B868" s="17" t="s">
        <v>106</v>
      </c>
      <c r="C868" s="18" t="s">
        <v>73</v>
      </c>
      <c r="D868" s="24">
        <v>1</v>
      </c>
      <c r="E868" s="25"/>
      <c r="F868" s="19"/>
    </row>
    <row r="869" s="4" customFormat="1" ht="24.95" customHeight="1" spans="1:6">
      <c r="A869" s="16" t="s">
        <v>107</v>
      </c>
      <c r="B869" s="17" t="s">
        <v>108</v>
      </c>
      <c r="C869" s="18" t="s">
        <v>30</v>
      </c>
      <c r="D869" s="24">
        <v>0.5</v>
      </c>
      <c r="E869" s="25"/>
      <c r="F869" s="19"/>
    </row>
    <row r="870" s="4" customFormat="1" ht="24.95" customHeight="1" spans="1:6">
      <c r="A870" s="16" t="s">
        <v>109</v>
      </c>
      <c r="B870" s="17" t="s">
        <v>110</v>
      </c>
      <c r="C870" s="18" t="s">
        <v>30</v>
      </c>
      <c r="D870" s="24">
        <v>5</v>
      </c>
      <c r="E870" s="25"/>
      <c r="F870" s="19"/>
    </row>
    <row r="871" s="4" customFormat="1" ht="24.95" customHeight="1" spans="1:6">
      <c r="A871" s="16" t="s">
        <v>111</v>
      </c>
      <c r="B871" s="17" t="s">
        <v>112</v>
      </c>
      <c r="C871" s="18" t="s">
        <v>30</v>
      </c>
      <c r="D871" s="24">
        <v>5</v>
      </c>
      <c r="E871" s="25"/>
      <c r="F871" s="19"/>
    </row>
    <row r="872" s="4" customFormat="1" ht="24.95" customHeight="1" spans="1:6">
      <c r="A872" s="16" t="s">
        <v>113</v>
      </c>
      <c r="B872" s="17" t="s">
        <v>114</v>
      </c>
      <c r="C872" s="18" t="s">
        <v>115</v>
      </c>
      <c r="D872" s="24">
        <v>2</v>
      </c>
      <c r="E872" s="25"/>
      <c r="F872" s="19"/>
    </row>
    <row r="873" s="4" customFormat="1" ht="24.95" customHeight="1" spans="1:6">
      <c r="A873" s="16" t="s">
        <v>116</v>
      </c>
      <c r="B873" s="17" t="s">
        <v>117</v>
      </c>
      <c r="C873" s="18" t="s">
        <v>59</v>
      </c>
      <c r="D873" s="24">
        <v>8</v>
      </c>
      <c r="E873" s="25"/>
      <c r="F873" s="19"/>
    </row>
    <row r="874" s="4" customFormat="1" ht="24.95" customHeight="1" spans="1:6">
      <c r="A874" s="16" t="s">
        <v>118</v>
      </c>
      <c r="B874" s="17" t="s">
        <v>119</v>
      </c>
      <c r="C874" s="18" t="s">
        <v>25</v>
      </c>
      <c r="D874" s="24">
        <v>0.13</v>
      </c>
      <c r="E874" s="25"/>
      <c r="F874" s="19"/>
    </row>
    <row r="875" s="4" customFormat="1" ht="24.95" customHeight="1" spans="1:6">
      <c r="A875" s="16" t="s">
        <v>120</v>
      </c>
      <c r="B875" s="17" t="s">
        <v>121</v>
      </c>
      <c r="C875" s="18" t="s">
        <v>73</v>
      </c>
      <c r="D875" s="24">
        <v>2</v>
      </c>
      <c r="E875" s="25"/>
      <c r="F875" s="19"/>
    </row>
    <row r="876" ht="24.95" customHeight="1" spans="1:6">
      <c r="A876" s="12" t="s">
        <v>67</v>
      </c>
      <c r="B876" s="13" t="s">
        <v>265</v>
      </c>
      <c r="C876" s="14"/>
      <c r="D876" s="15"/>
      <c r="E876" s="19"/>
      <c r="F876" s="15"/>
    </row>
    <row r="877" ht="24.95" customHeight="1" spans="1:6">
      <c r="A877" s="16" t="s">
        <v>23</v>
      </c>
      <c r="B877" s="17" t="s">
        <v>127</v>
      </c>
      <c r="C877" s="18" t="s">
        <v>80</v>
      </c>
      <c r="D877" s="19">
        <v>1</v>
      </c>
      <c r="E877" s="19"/>
      <c r="F877" s="19"/>
    </row>
    <row r="878" s="4" customFormat="1" ht="24.95" customHeight="1" spans="1:6">
      <c r="A878" s="16" t="s">
        <v>26</v>
      </c>
      <c r="B878" s="17" t="s">
        <v>95</v>
      </c>
      <c r="C878" s="18" t="s">
        <v>59</v>
      </c>
      <c r="D878" s="24">
        <v>1</v>
      </c>
      <c r="E878" s="25"/>
      <c r="F878" s="19"/>
    </row>
    <row r="879" s="4" customFormat="1" ht="24.95" customHeight="1" spans="1:6">
      <c r="A879" s="16" t="s">
        <v>81</v>
      </c>
      <c r="B879" s="17" t="s">
        <v>96</v>
      </c>
      <c r="C879" s="18" t="s">
        <v>73</v>
      </c>
      <c r="D879" s="24">
        <v>1</v>
      </c>
      <c r="E879" s="25"/>
      <c r="F879" s="19"/>
    </row>
    <row r="880" s="4" customFormat="1" ht="24.95" customHeight="1" spans="1:6">
      <c r="A880" s="16" t="s">
        <v>83</v>
      </c>
      <c r="B880" s="17" t="s">
        <v>97</v>
      </c>
      <c r="C880" s="18" t="s">
        <v>73</v>
      </c>
      <c r="D880" s="24">
        <v>1</v>
      </c>
      <c r="E880" s="24"/>
      <c r="F880" s="19"/>
    </row>
    <row r="881" s="4" customFormat="1" ht="24.95" customHeight="1" spans="1:6">
      <c r="A881" s="16" t="s">
        <v>85</v>
      </c>
      <c r="B881" s="17" t="s">
        <v>98</v>
      </c>
      <c r="C881" s="18" t="s">
        <v>73</v>
      </c>
      <c r="D881" s="24">
        <v>1</v>
      </c>
      <c r="E881" s="25"/>
      <c r="F881" s="19"/>
    </row>
    <row r="882" s="4" customFormat="1" ht="24.95" customHeight="1" spans="1:6">
      <c r="A882" s="16" t="s">
        <v>99</v>
      </c>
      <c r="B882" s="17" t="s">
        <v>100</v>
      </c>
      <c r="C882" s="18" t="s">
        <v>73</v>
      </c>
      <c r="D882" s="24">
        <v>1</v>
      </c>
      <c r="E882" s="25"/>
      <c r="F882" s="19"/>
    </row>
    <row r="883" s="4" customFormat="1" ht="24.95" customHeight="1" spans="1:6">
      <c r="A883" s="16" t="s">
        <v>101</v>
      </c>
      <c r="B883" s="17" t="s">
        <v>102</v>
      </c>
      <c r="C883" s="18" t="s">
        <v>73</v>
      </c>
      <c r="D883" s="24">
        <v>1</v>
      </c>
      <c r="E883" s="25"/>
      <c r="F883" s="19"/>
    </row>
    <row r="884" s="4" customFormat="1" ht="24.95" customHeight="1" spans="1:6">
      <c r="A884" s="16" t="s">
        <v>103</v>
      </c>
      <c r="B884" s="17" t="s">
        <v>104</v>
      </c>
      <c r="C884" s="18" t="s">
        <v>59</v>
      </c>
      <c r="D884" s="24">
        <v>1</v>
      </c>
      <c r="E884" s="25"/>
      <c r="F884" s="19"/>
    </row>
    <row r="885" s="4" customFormat="1" ht="24.95" customHeight="1" spans="1:6">
      <c r="A885" s="16" t="s">
        <v>105</v>
      </c>
      <c r="B885" s="17" t="s">
        <v>106</v>
      </c>
      <c r="C885" s="18" t="s">
        <v>73</v>
      </c>
      <c r="D885" s="24">
        <v>1</v>
      </c>
      <c r="E885" s="25"/>
      <c r="F885" s="19"/>
    </row>
    <row r="886" s="4" customFormat="1" ht="24.95" customHeight="1" spans="1:6">
      <c r="A886" s="16" t="s">
        <v>107</v>
      </c>
      <c r="B886" s="17" t="s">
        <v>108</v>
      </c>
      <c r="C886" s="18" t="s">
        <v>30</v>
      </c>
      <c r="D886" s="24">
        <v>0.5</v>
      </c>
      <c r="E886" s="25"/>
      <c r="F886" s="19"/>
    </row>
    <row r="887" s="4" customFormat="1" ht="24.95" customHeight="1" spans="1:6">
      <c r="A887" s="16" t="s">
        <v>109</v>
      </c>
      <c r="B887" s="17" t="s">
        <v>110</v>
      </c>
      <c r="C887" s="18" t="s">
        <v>30</v>
      </c>
      <c r="D887" s="24">
        <v>5</v>
      </c>
      <c r="E887" s="25"/>
      <c r="F887" s="19"/>
    </row>
    <row r="888" s="4" customFormat="1" ht="24.95" customHeight="1" spans="1:6">
      <c r="A888" s="16" t="s">
        <v>111</v>
      </c>
      <c r="B888" s="17" t="s">
        <v>112</v>
      </c>
      <c r="C888" s="18" t="s">
        <v>30</v>
      </c>
      <c r="D888" s="24">
        <v>5</v>
      </c>
      <c r="E888" s="25"/>
      <c r="F888" s="19"/>
    </row>
    <row r="889" s="4" customFormat="1" ht="24.95" customHeight="1" spans="1:6">
      <c r="A889" s="16" t="s">
        <v>113</v>
      </c>
      <c r="B889" s="17" t="s">
        <v>114</v>
      </c>
      <c r="C889" s="18" t="s">
        <v>115</v>
      </c>
      <c r="D889" s="24">
        <v>2</v>
      </c>
      <c r="E889" s="25"/>
      <c r="F889" s="19"/>
    </row>
    <row r="890" s="4" customFormat="1" ht="24.95" customHeight="1" spans="1:6">
      <c r="A890" s="16" t="s">
        <v>116</v>
      </c>
      <c r="B890" s="17" t="s">
        <v>117</v>
      </c>
      <c r="C890" s="18" t="s">
        <v>59</v>
      </c>
      <c r="D890" s="24">
        <v>8</v>
      </c>
      <c r="E890" s="25"/>
      <c r="F890" s="19"/>
    </row>
    <row r="891" s="4" customFormat="1" ht="24.95" customHeight="1" spans="1:6">
      <c r="A891" s="16" t="s">
        <v>118</v>
      </c>
      <c r="B891" s="17" t="s">
        <v>119</v>
      </c>
      <c r="C891" s="18" t="s">
        <v>25</v>
      </c>
      <c r="D891" s="24">
        <v>0.13</v>
      </c>
      <c r="E891" s="25"/>
      <c r="F891" s="19"/>
    </row>
    <row r="892" s="4" customFormat="1" ht="24.95" customHeight="1" spans="1:6">
      <c r="A892" s="16" t="s">
        <v>120</v>
      </c>
      <c r="B892" s="17" t="s">
        <v>121</v>
      </c>
      <c r="C892" s="18" t="s">
        <v>73</v>
      </c>
      <c r="D892" s="24">
        <v>2</v>
      </c>
      <c r="E892" s="25"/>
      <c r="F892" s="19"/>
    </row>
    <row r="893" ht="24.95" customHeight="1" spans="1:6">
      <c r="A893" s="12" t="s">
        <v>87</v>
      </c>
      <c r="B893" s="13" t="s">
        <v>266</v>
      </c>
      <c r="C893" s="14"/>
      <c r="D893" s="15"/>
      <c r="E893" s="19"/>
      <c r="F893" s="15"/>
    </row>
    <row r="894" ht="24.95" customHeight="1" spans="1:6">
      <c r="A894" s="16" t="s">
        <v>23</v>
      </c>
      <c r="B894" s="17" t="s">
        <v>24</v>
      </c>
      <c r="C894" s="18" t="s">
        <v>25</v>
      </c>
      <c r="D894" s="19">
        <f>(D896)*0.34</f>
        <v>391</v>
      </c>
      <c r="E894" s="19"/>
      <c r="F894" s="19"/>
    </row>
    <row r="895" ht="24.95" customHeight="1" spans="1:20">
      <c r="A895" s="16" t="s">
        <v>26</v>
      </c>
      <c r="B895" s="17" t="s">
        <v>27</v>
      </c>
      <c r="C895" s="18" t="s">
        <v>25</v>
      </c>
      <c r="D895" s="19">
        <f>D894*0.95</f>
        <v>371.45</v>
      </c>
      <c r="E895" s="19"/>
      <c r="F895" s="19"/>
      <c r="T895" s="27"/>
    </row>
    <row r="896" ht="24.95" customHeight="1" spans="1:20">
      <c r="A896" s="16" t="s">
        <v>28</v>
      </c>
      <c r="B896" s="17" t="s">
        <v>140</v>
      </c>
      <c r="C896" s="18" t="s">
        <v>30</v>
      </c>
      <c r="D896" s="19">
        <v>1150</v>
      </c>
      <c r="E896" s="19"/>
      <c r="F896" s="19"/>
      <c r="T896" s="27"/>
    </row>
    <row r="897" ht="24.95" customHeight="1" spans="1:6">
      <c r="A897" s="16" t="s">
        <v>31</v>
      </c>
      <c r="B897" s="20" t="s">
        <v>36</v>
      </c>
      <c r="C897" s="18" t="s">
        <v>37</v>
      </c>
      <c r="D897" s="19">
        <f>D12</f>
        <v>10</v>
      </c>
      <c r="E897" s="19"/>
      <c r="F897" s="19"/>
    </row>
    <row r="898" s="4" customFormat="1" ht="24.95" customHeight="1" spans="1:6">
      <c r="A898" s="16" t="s">
        <v>33</v>
      </c>
      <c r="B898" s="17" t="s">
        <v>95</v>
      </c>
      <c r="C898" s="18" t="s">
        <v>59</v>
      </c>
      <c r="D898" s="24">
        <v>1</v>
      </c>
      <c r="E898" s="25"/>
      <c r="F898" s="19"/>
    </row>
    <row r="899" s="4" customFormat="1" ht="24.95" customHeight="1" spans="1:6">
      <c r="A899" s="16" t="s">
        <v>81</v>
      </c>
      <c r="B899" s="17" t="s">
        <v>96</v>
      </c>
      <c r="C899" s="18" t="s">
        <v>73</v>
      </c>
      <c r="D899" s="24">
        <v>1</v>
      </c>
      <c r="E899" s="25"/>
      <c r="F899" s="19"/>
    </row>
    <row r="900" s="4" customFormat="1" ht="24.95" customHeight="1" spans="1:6">
      <c r="A900" s="16" t="s">
        <v>83</v>
      </c>
      <c r="B900" s="17" t="s">
        <v>97</v>
      </c>
      <c r="C900" s="18" t="s">
        <v>73</v>
      </c>
      <c r="D900" s="24">
        <v>1</v>
      </c>
      <c r="E900" s="24"/>
      <c r="F900" s="19"/>
    </row>
    <row r="901" s="4" customFormat="1" ht="24.95" customHeight="1" spans="1:6">
      <c r="A901" s="16" t="s">
        <v>85</v>
      </c>
      <c r="B901" s="17" t="s">
        <v>98</v>
      </c>
      <c r="C901" s="18" t="s">
        <v>73</v>
      </c>
      <c r="D901" s="24">
        <v>1</v>
      </c>
      <c r="E901" s="25"/>
      <c r="F901" s="19"/>
    </row>
    <row r="902" s="4" customFormat="1" ht="24.95" customHeight="1" spans="1:6">
      <c r="A902" s="16" t="s">
        <v>99</v>
      </c>
      <c r="B902" s="17" t="s">
        <v>100</v>
      </c>
      <c r="C902" s="18" t="s">
        <v>73</v>
      </c>
      <c r="D902" s="24">
        <v>1</v>
      </c>
      <c r="E902" s="25"/>
      <c r="F902" s="19"/>
    </row>
    <row r="903" s="4" customFormat="1" ht="24.95" customHeight="1" spans="1:6">
      <c r="A903" s="16" t="s">
        <v>101</v>
      </c>
      <c r="B903" s="17" t="s">
        <v>102</v>
      </c>
      <c r="C903" s="18" t="s">
        <v>73</v>
      </c>
      <c r="D903" s="24">
        <v>1</v>
      </c>
      <c r="E903" s="25"/>
      <c r="F903" s="19"/>
    </row>
    <row r="904" s="4" customFormat="1" ht="24.95" customHeight="1" spans="1:6">
      <c r="A904" s="16" t="s">
        <v>103</v>
      </c>
      <c r="B904" s="17" t="s">
        <v>104</v>
      </c>
      <c r="C904" s="18" t="s">
        <v>59</v>
      </c>
      <c r="D904" s="24">
        <v>1</v>
      </c>
      <c r="E904" s="25"/>
      <c r="F904" s="19"/>
    </row>
    <row r="905" s="4" customFormat="1" ht="24.95" customHeight="1" spans="1:6">
      <c r="A905" s="16" t="s">
        <v>105</v>
      </c>
      <c r="B905" s="17" t="s">
        <v>106</v>
      </c>
      <c r="C905" s="18" t="s">
        <v>73</v>
      </c>
      <c r="D905" s="24">
        <v>1</v>
      </c>
      <c r="E905" s="25"/>
      <c r="F905" s="19"/>
    </row>
    <row r="906" s="4" customFormat="1" ht="24.95" customHeight="1" spans="1:6">
      <c r="A906" s="16" t="s">
        <v>107</v>
      </c>
      <c r="B906" s="17" t="s">
        <v>108</v>
      </c>
      <c r="C906" s="18" t="s">
        <v>30</v>
      </c>
      <c r="D906" s="24">
        <v>0.5</v>
      </c>
      <c r="E906" s="25"/>
      <c r="F906" s="19"/>
    </row>
    <row r="907" s="4" customFormat="1" ht="24.95" customHeight="1" spans="1:6">
      <c r="A907" s="16" t="s">
        <v>109</v>
      </c>
      <c r="B907" s="17" t="s">
        <v>110</v>
      </c>
      <c r="C907" s="18" t="s">
        <v>30</v>
      </c>
      <c r="D907" s="24">
        <v>5</v>
      </c>
      <c r="E907" s="25"/>
      <c r="F907" s="19"/>
    </row>
    <row r="908" s="4" customFormat="1" ht="24.95" customHeight="1" spans="1:6">
      <c r="A908" s="16" t="s">
        <v>111</v>
      </c>
      <c r="B908" s="17" t="s">
        <v>112</v>
      </c>
      <c r="C908" s="18" t="s">
        <v>30</v>
      </c>
      <c r="D908" s="24">
        <v>5</v>
      </c>
      <c r="E908" s="25"/>
      <c r="F908" s="19"/>
    </row>
    <row r="909" s="4" customFormat="1" ht="24.95" customHeight="1" spans="1:6">
      <c r="A909" s="16" t="s">
        <v>113</v>
      </c>
      <c r="B909" s="17" t="s">
        <v>114</v>
      </c>
      <c r="C909" s="18" t="s">
        <v>115</v>
      </c>
      <c r="D909" s="24">
        <v>2</v>
      </c>
      <c r="E909" s="25"/>
      <c r="F909" s="19"/>
    </row>
    <row r="910" s="4" customFormat="1" ht="24.95" customHeight="1" spans="1:6">
      <c r="A910" s="16" t="s">
        <v>116</v>
      </c>
      <c r="B910" s="17" t="s">
        <v>117</v>
      </c>
      <c r="C910" s="18" t="s">
        <v>59</v>
      </c>
      <c r="D910" s="24">
        <v>8</v>
      </c>
      <c r="E910" s="25"/>
      <c r="F910" s="19"/>
    </row>
    <row r="911" s="4" customFormat="1" ht="24.95" customHeight="1" spans="1:6">
      <c r="A911" s="16" t="s">
        <v>118</v>
      </c>
      <c r="B911" s="17" t="s">
        <v>119</v>
      </c>
      <c r="C911" s="18" t="s">
        <v>25</v>
      </c>
      <c r="D911" s="24">
        <v>0.13</v>
      </c>
      <c r="E911" s="25"/>
      <c r="F911" s="19"/>
    </row>
    <row r="912" s="4" customFormat="1" ht="24.95" customHeight="1" spans="1:6">
      <c r="A912" s="16" t="s">
        <v>120</v>
      </c>
      <c r="B912" s="17" t="s">
        <v>121</v>
      </c>
      <c r="C912" s="18" t="s">
        <v>73</v>
      </c>
      <c r="D912" s="24">
        <v>2</v>
      </c>
      <c r="E912" s="25"/>
      <c r="F912" s="19"/>
    </row>
    <row r="913" ht="24.95" customHeight="1" spans="1:6">
      <c r="A913" s="12" t="s">
        <v>267</v>
      </c>
      <c r="B913" s="13" t="s">
        <v>268</v>
      </c>
      <c r="C913" s="14"/>
      <c r="D913" s="15"/>
      <c r="E913" s="15"/>
      <c r="F913" s="15"/>
    </row>
    <row r="914" ht="24.95" customHeight="1" spans="1:6">
      <c r="A914" s="12" t="s">
        <v>21</v>
      </c>
      <c r="B914" s="13" t="s">
        <v>269</v>
      </c>
      <c r="C914" s="14"/>
      <c r="D914" s="15"/>
      <c r="E914" s="15"/>
      <c r="F914" s="15"/>
    </row>
    <row r="915" ht="24.95" customHeight="1" spans="1:6">
      <c r="A915" s="16" t="s">
        <v>23</v>
      </c>
      <c r="B915" s="17" t="s">
        <v>24</v>
      </c>
      <c r="C915" s="18" t="s">
        <v>25</v>
      </c>
      <c r="D915" s="19">
        <f>(D917+D918)*0.34</f>
        <v>975.8</v>
      </c>
      <c r="E915" s="19"/>
      <c r="F915" s="19"/>
    </row>
    <row r="916" ht="24.95" customHeight="1" spans="1:20">
      <c r="A916" s="16" t="s">
        <v>26</v>
      </c>
      <c r="B916" s="17" t="s">
        <v>27</v>
      </c>
      <c r="C916" s="18" t="s">
        <v>25</v>
      </c>
      <c r="D916" s="19">
        <f>D915*0.95</f>
        <v>927.01</v>
      </c>
      <c r="E916" s="19"/>
      <c r="F916" s="19"/>
      <c r="T916" s="27"/>
    </row>
    <row r="917" ht="24.95" customHeight="1" spans="1:6">
      <c r="A917" s="16" t="s">
        <v>28</v>
      </c>
      <c r="B917" s="17" t="s">
        <v>140</v>
      </c>
      <c r="C917" s="18" t="s">
        <v>30</v>
      </c>
      <c r="D917" s="19">
        <v>1100</v>
      </c>
      <c r="E917" s="19"/>
      <c r="F917" s="19"/>
    </row>
    <row r="918" s="3" customFormat="1" ht="24.95" customHeight="1" spans="1:6">
      <c r="A918" s="16" t="s">
        <v>31</v>
      </c>
      <c r="B918" s="17" t="s">
        <v>32</v>
      </c>
      <c r="C918" s="18" t="s">
        <v>30</v>
      </c>
      <c r="D918" s="19">
        <f>1400+370</f>
        <v>1770</v>
      </c>
      <c r="E918" s="19"/>
      <c r="F918" s="19"/>
    </row>
    <row r="919" ht="24.95" customHeight="1" spans="1:6">
      <c r="A919" s="16" t="s">
        <v>33</v>
      </c>
      <c r="B919" s="20" t="s">
        <v>36</v>
      </c>
      <c r="C919" s="18" t="s">
        <v>37</v>
      </c>
      <c r="D919" s="19">
        <f>D12</f>
        <v>10</v>
      </c>
      <c r="E919" s="19"/>
      <c r="F919" s="19"/>
    </row>
    <row r="920" ht="24.95" customHeight="1" spans="1:6">
      <c r="A920" s="12" t="s">
        <v>67</v>
      </c>
      <c r="B920" s="13" t="s">
        <v>270</v>
      </c>
      <c r="C920" s="14"/>
      <c r="D920" s="15"/>
      <c r="E920" s="15"/>
      <c r="F920" s="15"/>
    </row>
    <row r="921" ht="24.95" customHeight="1" spans="1:6">
      <c r="A921" s="16" t="s">
        <v>23</v>
      </c>
      <c r="B921" s="17" t="s">
        <v>271</v>
      </c>
      <c r="C921" s="24" t="s">
        <v>168</v>
      </c>
      <c r="D921" s="19">
        <v>1</v>
      </c>
      <c r="E921" s="25"/>
      <c r="F921" s="19"/>
    </row>
    <row r="922" ht="24.95" customHeight="1" spans="1:6">
      <c r="A922" s="16" t="s">
        <v>26</v>
      </c>
      <c r="B922" s="17" t="str">
        <f>B140</f>
        <v>更换自动控制电箱</v>
      </c>
      <c r="C922" s="24" t="str">
        <f>C140</f>
        <v>个</v>
      </c>
      <c r="D922" s="24">
        <f>D140</f>
        <v>1</v>
      </c>
      <c r="E922" s="24"/>
      <c r="F922" s="19"/>
    </row>
    <row r="923" ht="24.95" customHeight="1" spans="1:6">
      <c r="A923" s="16" t="s">
        <v>28</v>
      </c>
      <c r="B923" s="17" t="str">
        <f>B528</f>
        <v>更换水泵</v>
      </c>
      <c r="C923" s="24" t="s">
        <v>80</v>
      </c>
      <c r="D923" s="19">
        <v>1</v>
      </c>
      <c r="E923" s="25"/>
      <c r="F923" s="19"/>
    </row>
    <row r="924" ht="24.95" customHeight="1" spans="1:42">
      <c r="A924" s="16" t="s">
        <v>81</v>
      </c>
      <c r="B924" s="17" t="s">
        <v>82</v>
      </c>
      <c r="C924" s="18" t="s">
        <v>73</v>
      </c>
      <c r="D924" s="19">
        <v>1</v>
      </c>
      <c r="E924" s="19"/>
      <c r="F924" s="19"/>
      <c r="U924" s="28"/>
      <c r="V924" s="28"/>
      <c r="W924" s="28"/>
      <c r="X924" s="28"/>
      <c r="Y924" s="28"/>
      <c r="Z924" s="28"/>
      <c r="AA924" s="28"/>
      <c r="AB924" s="28"/>
      <c r="AC924" s="28"/>
      <c r="AD924" s="28"/>
      <c r="AE924" s="28"/>
      <c r="AF924" s="28"/>
      <c r="AG924" s="28"/>
      <c r="AH924" s="28"/>
      <c r="AI924" s="28"/>
      <c r="AJ924" s="28"/>
      <c r="AK924" s="28"/>
      <c r="AL924" s="28"/>
      <c r="AM924" s="28"/>
      <c r="AN924" s="29"/>
      <c r="AO924" s="29"/>
      <c r="AP924" s="29"/>
    </row>
    <row r="925" ht="24.95" customHeight="1" spans="1:42">
      <c r="A925" s="16" t="s">
        <v>83</v>
      </c>
      <c r="B925" s="17" t="s">
        <v>84</v>
      </c>
      <c r="C925" s="18" t="s">
        <v>80</v>
      </c>
      <c r="D925" s="19">
        <v>1</v>
      </c>
      <c r="E925" s="19"/>
      <c r="F925" s="19"/>
      <c r="U925" s="28"/>
      <c r="V925" s="28"/>
      <c r="W925" s="28"/>
      <c r="X925" s="28"/>
      <c r="Y925" s="28"/>
      <c r="Z925" s="28"/>
      <c r="AA925" s="28"/>
      <c r="AB925" s="28"/>
      <c r="AC925" s="28"/>
      <c r="AD925" s="28"/>
      <c r="AE925" s="28"/>
      <c r="AF925" s="28"/>
      <c r="AG925" s="28"/>
      <c r="AH925" s="28"/>
      <c r="AI925" s="28"/>
      <c r="AJ925" s="28"/>
      <c r="AK925" s="28"/>
      <c r="AL925" s="28"/>
      <c r="AM925" s="28"/>
      <c r="AN925" s="29"/>
      <c r="AO925" s="29"/>
      <c r="AP925" s="29"/>
    </row>
    <row r="926" ht="24.95" customHeight="1" spans="1:42">
      <c r="A926" s="16" t="s">
        <v>85</v>
      </c>
      <c r="B926" s="17" t="s">
        <v>86</v>
      </c>
      <c r="C926" s="18" t="s">
        <v>73</v>
      </c>
      <c r="D926" s="19">
        <v>2</v>
      </c>
      <c r="E926" s="19"/>
      <c r="F926" s="19"/>
      <c r="U926" s="28"/>
      <c r="V926" s="28"/>
      <c r="W926" s="28"/>
      <c r="X926" s="28"/>
      <c r="Y926" s="28"/>
      <c r="Z926" s="28"/>
      <c r="AA926" s="28"/>
      <c r="AB926" s="28"/>
      <c r="AC926" s="28"/>
      <c r="AD926" s="28"/>
      <c r="AE926" s="28"/>
      <c r="AF926" s="28"/>
      <c r="AG926" s="28"/>
      <c r="AH926" s="28"/>
      <c r="AI926" s="28"/>
      <c r="AJ926" s="28"/>
      <c r="AK926" s="28"/>
      <c r="AL926" s="28"/>
      <c r="AM926" s="28"/>
      <c r="AN926" s="29"/>
      <c r="AO926" s="29"/>
      <c r="AP926" s="29"/>
    </row>
    <row r="927" ht="24.95" customHeight="1" spans="1:6">
      <c r="A927" s="16" t="s">
        <v>31</v>
      </c>
      <c r="B927" s="17" t="s">
        <v>24</v>
      </c>
      <c r="C927" s="18" t="s">
        <v>25</v>
      </c>
      <c r="D927" s="19">
        <f>D929*0.34</f>
        <v>88.4</v>
      </c>
      <c r="E927" s="19"/>
      <c r="F927" s="19"/>
    </row>
    <row r="928" ht="24.95" customHeight="1" spans="1:20">
      <c r="A928" s="16" t="s">
        <v>33</v>
      </c>
      <c r="B928" s="17" t="s">
        <v>27</v>
      </c>
      <c r="C928" s="18" t="s">
        <v>25</v>
      </c>
      <c r="D928" s="19">
        <f>D927*0.95</f>
        <v>83.98</v>
      </c>
      <c r="E928" s="19"/>
      <c r="F928" s="19"/>
      <c r="T928" s="27"/>
    </row>
    <row r="929" ht="24.95" customHeight="1" spans="1:6">
      <c r="A929" s="16" t="s">
        <v>35</v>
      </c>
      <c r="B929" s="17" t="s">
        <v>29</v>
      </c>
      <c r="C929" s="18" t="s">
        <v>30</v>
      </c>
      <c r="D929" s="19">
        <v>260</v>
      </c>
      <c r="E929" s="19"/>
      <c r="F929" s="19"/>
    </row>
    <row r="930" ht="24.95" customHeight="1" spans="1:6">
      <c r="A930" s="16" t="s">
        <v>38</v>
      </c>
      <c r="B930" s="20" t="s">
        <v>36</v>
      </c>
      <c r="C930" s="18" t="s">
        <v>37</v>
      </c>
      <c r="D930" s="19">
        <f>D12</f>
        <v>10</v>
      </c>
      <c r="E930" s="19"/>
      <c r="F930" s="19"/>
    </row>
    <row r="931" ht="24.95" customHeight="1" spans="1:6">
      <c r="A931" s="12" t="s">
        <v>87</v>
      </c>
      <c r="B931" s="13" t="s">
        <v>272</v>
      </c>
      <c r="C931" s="14"/>
      <c r="D931" s="15"/>
      <c r="E931" s="15"/>
      <c r="F931" s="15"/>
    </row>
    <row r="932" ht="24.95" customHeight="1" spans="1:6">
      <c r="A932" s="16" t="s">
        <v>23</v>
      </c>
      <c r="B932" s="17" t="s">
        <v>24</v>
      </c>
      <c r="C932" s="18" t="s">
        <v>25</v>
      </c>
      <c r="D932" s="19">
        <f>(D934)*0.4</f>
        <v>164</v>
      </c>
      <c r="E932" s="19"/>
      <c r="F932" s="19"/>
    </row>
    <row r="933" ht="24.95" customHeight="1" spans="1:20">
      <c r="A933" s="16" t="s">
        <v>26</v>
      </c>
      <c r="B933" s="17" t="s">
        <v>27</v>
      </c>
      <c r="C933" s="18" t="s">
        <v>25</v>
      </c>
      <c r="D933" s="19">
        <f>D932*0.95</f>
        <v>155.8</v>
      </c>
      <c r="E933" s="19"/>
      <c r="F933" s="19"/>
      <c r="T933" s="27"/>
    </row>
    <row r="934" ht="24.95" customHeight="1" spans="1:6">
      <c r="A934" s="16" t="s">
        <v>28</v>
      </c>
      <c r="B934" s="17" t="s">
        <v>158</v>
      </c>
      <c r="C934" s="18" t="s">
        <v>30</v>
      </c>
      <c r="D934" s="19">
        <v>410</v>
      </c>
      <c r="E934" s="19"/>
      <c r="F934" s="19"/>
    </row>
    <row r="935" ht="24.95" customHeight="1" spans="1:6">
      <c r="A935" s="16" t="s">
        <v>31</v>
      </c>
      <c r="B935" s="20" t="s">
        <v>36</v>
      </c>
      <c r="C935" s="18" t="s">
        <v>37</v>
      </c>
      <c r="D935" s="19">
        <f>D12</f>
        <v>10</v>
      </c>
      <c r="E935" s="19"/>
      <c r="F935" s="19"/>
    </row>
    <row r="936" s="3" customFormat="1" ht="24.95" customHeight="1" spans="1:6">
      <c r="A936" s="16" t="s">
        <v>33</v>
      </c>
      <c r="B936" s="34" t="str">
        <f>B143</f>
        <v>JKLYJ-35电缆线</v>
      </c>
      <c r="C936" s="18" t="s">
        <v>30</v>
      </c>
      <c r="D936" s="19">
        <v>430</v>
      </c>
      <c r="E936" s="19"/>
      <c r="F936" s="19"/>
    </row>
    <row r="937" ht="24.95" customHeight="1" spans="1:6">
      <c r="A937" s="12" t="s">
        <v>89</v>
      </c>
      <c r="B937" s="13" t="s">
        <v>273</v>
      </c>
      <c r="C937" s="14"/>
      <c r="D937" s="15"/>
      <c r="E937" s="15"/>
      <c r="F937" s="15"/>
    </row>
    <row r="938" ht="24.95" customHeight="1" spans="1:6">
      <c r="A938" s="16" t="s">
        <v>23</v>
      </c>
      <c r="B938" s="17" t="s">
        <v>24</v>
      </c>
      <c r="C938" s="18" t="s">
        <v>25</v>
      </c>
      <c r="D938" s="19">
        <f>(D940)*0.4+(D941+D942)*0.34</f>
        <v>1326.8</v>
      </c>
      <c r="E938" s="19"/>
      <c r="F938" s="19"/>
    </row>
    <row r="939" ht="24.95" customHeight="1" spans="1:20">
      <c r="A939" s="16" t="s">
        <v>26</v>
      </c>
      <c r="B939" s="17" t="s">
        <v>27</v>
      </c>
      <c r="C939" s="18" t="s">
        <v>25</v>
      </c>
      <c r="D939" s="19">
        <f>D938*0.95</f>
        <v>1260.46</v>
      </c>
      <c r="E939" s="19"/>
      <c r="F939" s="19"/>
      <c r="T939" s="27"/>
    </row>
    <row r="940" ht="24.95" customHeight="1" spans="1:6">
      <c r="A940" s="16" t="s">
        <v>28</v>
      </c>
      <c r="B940" s="17" t="s">
        <v>158</v>
      </c>
      <c r="C940" s="18" t="s">
        <v>30</v>
      </c>
      <c r="D940" s="19">
        <f>1030+131+830</f>
        <v>1991</v>
      </c>
      <c r="E940" s="19"/>
      <c r="F940" s="19"/>
    </row>
    <row r="941" ht="24.95" customHeight="1" spans="1:6">
      <c r="A941" s="16" t="s">
        <v>31</v>
      </c>
      <c r="B941" s="17" t="s">
        <v>140</v>
      </c>
      <c r="C941" s="18" t="s">
        <v>30</v>
      </c>
      <c r="D941" s="19">
        <f>130+300+400</f>
        <v>830</v>
      </c>
      <c r="E941" s="19"/>
      <c r="F941" s="19"/>
    </row>
    <row r="942" ht="24.95" customHeight="1" spans="1:6">
      <c r="A942" s="16" t="s">
        <v>33</v>
      </c>
      <c r="B942" s="17" t="s">
        <v>29</v>
      </c>
      <c r="C942" s="18" t="s">
        <v>30</v>
      </c>
      <c r="D942" s="19">
        <v>730</v>
      </c>
      <c r="E942" s="19"/>
      <c r="F942" s="19"/>
    </row>
    <row r="943" ht="24.95" customHeight="1" spans="1:6">
      <c r="A943" s="16" t="s">
        <v>35</v>
      </c>
      <c r="B943" s="20" t="s">
        <v>36</v>
      </c>
      <c r="C943" s="18" t="s">
        <v>37</v>
      </c>
      <c r="D943" s="19">
        <f>D12</f>
        <v>10</v>
      </c>
      <c r="E943" s="19"/>
      <c r="F943" s="19"/>
    </row>
    <row r="944" ht="24.95" customHeight="1" spans="1:6">
      <c r="A944" s="16" t="s">
        <v>38</v>
      </c>
      <c r="B944" s="17" t="s">
        <v>274</v>
      </c>
      <c r="C944" s="18" t="s">
        <v>80</v>
      </c>
      <c r="D944" s="19">
        <v>1</v>
      </c>
      <c r="E944" s="19"/>
      <c r="F944" s="19"/>
    </row>
    <row r="945" ht="24.95" customHeight="1" spans="1:6">
      <c r="A945" s="16" t="s">
        <v>41</v>
      </c>
      <c r="B945" s="17" t="s">
        <v>141</v>
      </c>
      <c r="C945" s="18" t="s">
        <v>30</v>
      </c>
      <c r="D945" s="19">
        <v>250</v>
      </c>
      <c r="E945" s="19"/>
      <c r="F945" s="19"/>
    </row>
    <row r="946" ht="24.95" customHeight="1" spans="1:6">
      <c r="A946" s="16" t="s">
        <v>44</v>
      </c>
      <c r="B946" s="17" t="s">
        <v>142</v>
      </c>
      <c r="C946" s="18" t="s">
        <v>77</v>
      </c>
      <c r="D946" s="19">
        <f>D945*0.3</f>
        <v>75</v>
      </c>
      <c r="E946" s="19"/>
      <c r="F946" s="19"/>
    </row>
    <row r="947" ht="24.95" customHeight="1" spans="1:6">
      <c r="A947" s="12" t="s">
        <v>91</v>
      </c>
      <c r="B947" s="13" t="s">
        <v>275</v>
      </c>
      <c r="C947" s="14"/>
      <c r="D947" s="15"/>
      <c r="E947" s="15"/>
      <c r="F947" s="15"/>
    </row>
    <row r="948" ht="24.95" customHeight="1" spans="1:6">
      <c r="A948" s="16" t="s">
        <v>23</v>
      </c>
      <c r="B948" s="17" t="s">
        <v>24</v>
      </c>
      <c r="C948" s="18" t="s">
        <v>25</v>
      </c>
      <c r="D948" s="19">
        <f>(D950+D951)*0.34</f>
        <v>544</v>
      </c>
      <c r="E948" s="19"/>
      <c r="F948" s="19"/>
    </row>
    <row r="949" ht="24.95" customHeight="1" spans="1:20">
      <c r="A949" s="16" t="s">
        <v>26</v>
      </c>
      <c r="B949" s="17" t="s">
        <v>27</v>
      </c>
      <c r="C949" s="18" t="s">
        <v>25</v>
      </c>
      <c r="D949" s="19">
        <f>D948*0.95</f>
        <v>516.8</v>
      </c>
      <c r="E949" s="19"/>
      <c r="F949" s="19"/>
      <c r="T949" s="27"/>
    </row>
    <row r="950" ht="24.95" customHeight="1" spans="1:6">
      <c r="A950" s="16" t="s">
        <v>28</v>
      </c>
      <c r="B950" s="17" t="s">
        <v>32</v>
      </c>
      <c r="C950" s="18" t="s">
        <v>30</v>
      </c>
      <c r="D950" s="19">
        <v>1200</v>
      </c>
      <c r="E950" s="19"/>
      <c r="F950" s="19"/>
    </row>
    <row r="951" ht="24.95" customHeight="1" spans="1:6">
      <c r="A951" s="16" t="s">
        <v>31</v>
      </c>
      <c r="B951" s="17" t="s">
        <v>34</v>
      </c>
      <c r="C951" s="18" t="s">
        <v>30</v>
      </c>
      <c r="D951" s="19">
        <v>400</v>
      </c>
      <c r="E951" s="19"/>
      <c r="F951" s="19"/>
    </row>
    <row r="952" ht="24.95" customHeight="1" spans="1:6">
      <c r="A952" s="16" t="s">
        <v>33</v>
      </c>
      <c r="B952" s="20" t="s">
        <v>36</v>
      </c>
      <c r="C952" s="18" t="s">
        <v>37</v>
      </c>
      <c r="D952" s="19">
        <f>D12</f>
        <v>10</v>
      </c>
      <c r="E952" s="19"/>
      <c r="F952" s="19"/>
    </row>
    <row r="953" ht="24.95" customHeight="1" spans="1:6">
      <c r="A953" s="16" t="s">
        <v>35</v>
      </c>
      <c r="B953" s="17" t="s">
        <v>167</v>
      </c>
      <c r="C953" s="18" t="s">
        <v>168</v>
      </c>
      <c r="D953" s="19">
        <v>1</v>
      </c>
      <c r="E953" s="19"/>
      <c r="F953" s="19"/>
    </row>
    <row r="954" ht="24.95" customHeight="1" spans="1:6">
      <c r="A954" s="12" t="s">
        <v>93</v>
      </c>
      <c r="B954" s="13" t="s">
        <v>276</v>
      </c>
      <c r="C954" s="14"/>
      <c r="D954" s="15"/>
      <c r="E954" s="15"/>
      <c r="F954" s="15"/>
    </row>
    <row r="955" ht="24.95" customHeight="1" spans="1:6">
      <c r="A955" s="16" t="s">
        <v>23</v>
      </c>
      <c r="B955" s="17" t="s">
        <v>24</v>
      </c>
      <c r="C955" s="18" t="s">
        <v>25</v>
      </c>
      <c r="D955" s="19">
        <f>(D957)*0.34</f>
        <v>272</v>
      </c>
      <c r="E955" s="19"/>
      <c r="F955" s="19"/>
    </row>
    <row r="956" ht="24.95" customHeight="1" spans="1:20">
      <c r="A956" s="16" t="s">
        <v>26</v>
      </c>
      <c r="B956" s="17" t="s">
        <v>27</v>
      </c>
      <c r="C956" s="18" t="s">
        <v>25</v>
      </c>
      <c r="D956" s="19">
        <f>D955*0.95</f>
        <v>258.4</v>
      </c>
      <c r="E956" s="19"/>
      <c r="F956" s="19"/>
      <c r="T956" s="27"/>
    </row>
    <row r="957" ht="24.95" customHeight="1" spans="1:6">
      <c r="A957" s="16" t="s">
        <v>28</v>
      </c>
      <c r="B957" s="17" t="s">
        <v>32</v>
      </c>
      <c r="C957" s="18" t="s">
        <v>30</v>
      </c>
      <c r="D957" s="19">
        <f>600+200</f>
        <v>800</v>
      </c>
      <c r="E957" s="19"/>
      <c r="F957" s="19"/>
    </row>
    <row r="958" ht="24.95" customHeight="1" spans="1:6">
      <c r="A958" s="16" t="s">
        <v>31</v>
      </c>
      <c r="B958" s="20" t="s">
        <v>36</v>
      </c>
      <c r="C958" s="18" t="s">
        <v>37</v>
      </c>
      <c r="D958" s="19">
        <f>D12</f>
        <v>10</v>
      </c>
      <c r="E958" s="19"/>
      <c r="F958" s="19"/>
    </row>
    <row r="959" ht="24.95" customHeight="1" spans="1:6">
      <c r="A959" s="12" t="s">
        <v>277</v>
      </c>
      <c r="B959" s="13" t="s">
        <v>278</v>
      </c>
      <c r="C959" s="14"/>
      <c r="D959" s="15"/>
      <c r="E959" s="15"/>
      <c r="F959" s="15"/>
    </row>
    <row r="960" ht="24.95" customHeight="1" spans="1:6">
      <c r="A960" s="12" t="s">
        <v>21</v>
      </c>
      <c r="B960" s="13" t="s">
        <v>279</v>
      </c>
      <c r="C960" s="14"/>
      <c r="D960" s="15"/>
      <c r="E960" s="15"/>
      <c r="F960" s="15"/>
    </row>
    <row r="961" ht="24.95" customHeight="1" spans="1:6">
      <c r="A961" s="16" t="s">
        <v>23</v>
      </c>
      <c r="B961" s="17" t="s">
        <v>24</v>
      </c>
      <c r="C961" s="18" t="s">
        <v>25</v>
      </c>
      <c r="D961" s="19">
        <f>D963*0.4+(D964+D965)*0.34</f>
        <v>110.72</v>
      </c>
      <c r="E961" s="19"/>
      <c r="F961" s="19"/>
    </row>
    <row r="962" ht="24.95" customHeight="1" spans="1:20">
      <c r="A962" s="16" t="s">
        <v>26</v>
      </c>
      <c r="B962" s="17" t="s">
        <v>27</v>
      </c>
      <c r="C962" s="18" t="s">
        <v>25</v>
      </c>
      <c r="D962" s="19">
        <f>D961*0.95</f>
        <v>105.184</v>
      </c>
      <c r="E962" s="19"/>
      <c r="F962" s="19"/>
      <c r="T962" s="27"/>
    </row>
    <row r="963" ht="24.95" customHeight="1" spans="1:6">
      <c r="A963" s="16" t="s">
        <v>28</v>
      </c>
      <c r="B963" s="17" t="s">
        <v>158</v>
      </c>
      <c r="C963" s="18" t="s">
        <v>30</v>
      </c>
      <c r="D963" s="19">
        <v>100</v>
      </c>
      <c r="E963" s="19"/>
      <c r="F963" s="19"/>
    </row>
    <row r="964" ht="24.95" customHeight="1" spans="1:6">
      <c r="A964" s="16" t="s">
        <v>31</v>
      </c>
      <c r="B964" s="17" t="s">
        <v>140</v>
      </c>
      <c r="C964" s="18" t="s">
        <v>30</v>
      </c>
      <c r="D964" s="19">
        <v>183</v>
      </c>
      <c r="E964" s="19"/>
      <c r="F964" s="19"/>
    </row>
    <row r="965" s="3" customFormat="1" ht="24.95" customHeight="1" spans="1:6">
      <c r="A965" s="16" t="s">
        <v>33</v>
      </c>
      <c r="B965" s="17" t="s">
        <v>34</v>
      </c>
      <c r="C965" s="18" t="s">
        <v>30</v>
      </c>
      <c r="D965" s="19">
        <v>25</v>
      </c>
      <c r="E965" s="19"/>
      <c r="F965" s="19"/>
    </row>
    <row r="966" ht="24.95" customHeight="1" spans="1:6">
      <c r="A966" s="16" t="s">
        <v>35</v>
      </c>
      <c r="B966" s="20" t="s">
        <v>36</v>
      </c>
      <c r="C966" s="18" t="s">
        <v>37</v>
      </c>
      <c r="D966" s="19">
        <f>D12</f>
        <v>10</v>
      </c>
      <c r="E966" s="19"/>
      <c r="F966" s="19"/>
    </row>
    <row r="967" ht="24.95" customHeight="1" spans="1:6">
      <c r="A967" s="16" t="s">
        <v>38</v>
      </c>
      <c r="B967" s="17" t="s">
        <v>141</v>
      </c>
      <c r="C967" s="18" t="s">
        <v>30</v>
      </c>
      <c r="D967" s="19">
        <f>183+18</f>
        <v>201</v>
      </c>
      <c r="E967" s="19"/>
      <c r="F967" s="19"/>
    </row>
    <row r="968" ht="24.95" customHeight="1" spans="1:6">
      <c r="A968" s="16" t="s">
        <v>41</v>
      </c>
      <c r="B968" s="17" t="s">
        <v>142</v>
      </c>
      <c r="C968" s="18" t="s">
        <v>77</v>
      </c>
      <c r="D968" s="19">
        <f>D967*0.3</f>
        <v>60.3</v>
      </c>
      <c r="E968" s="19"/>
      <c r="F968" s="19"/>
    </row>
    <row r="969" s="4" customFormat="1" ht="24.95" customHeight="1" spans="1:6">
      <c r="A969" s="16" t="s">
        <v>44</v>
      </c>
      <c r="B969" s="17" t="s">
        <v>95</v>
      </c>
      <c r="C969" s="18" t="s">
        <v>59</v>
      </c>
      <c r="D969" s="24">
        <v>1</v>
      </c>
      <c r="E969" s="25"/>
      <c r="F969" s="19"/>
    </row>
    <row r="970" s="4" customFormat="1" ht="24.95" customHeight="1" spans="1:6">
      <c r="A970" s="16" t="s">
        <v>81</v>
      </c>
      <c r="B970" s="17" t="s">
        <v>96</v>
      </c>
      <c r="C970" s="18" t="s">
        <v>73</v>
      </c>
      <c r="D970" s="24">
        <v>1</v>
      </c>
      <c r="E970" s="25"/>
      <c r="F970" s="19"/>
    </row>
    <row r="971" s="4" customFormat="1" ht="24.95" customHeight="1" spans="1:6">
      <c r="A971" s="16" t="s">
        <v>83</v>
      </c>
      <c r="B971" s="17" t="s">
        <v>97</v>
      </c>
      <c r="C971" s="18" t="s">
        <v>73</v>
      </c>
      <c r="D971" s="24">
        <v>1</v>
      </c>
      <c r="E971" s="24"/>
      <c r="F971" s="19"/>
    </row>
    <row r="972" s="4" customFormat="1" ht="24.95" customHeight="1" spans="1:6">
      <c r="A972" s="16" t="s">
        <v>85</v>
      </c>
      <c r="B972" s="17" t="s">
        <v>98</v>
      </c>
      <c r="C972" s="18" t="s">
        <v>73</v>
      </c>
      <c r="D972" s="24">
        <v>1</v>
      </c>
      <c r="E972" s="25"/>
      <c r="F972" s="19"/>
    </row>
    <row r="973" s="4" customFormat="1" ht="24.95" customHeight="1" spans="1:6">
      <c r="A973" s="16" t="s">
        <v>99</v>
      </c>
      <c r="B973" s="17" t="s">
        <v>100</v>
      </c>
      <c r="C973" s="18" t="s">
        <v>73</v>
      </c>
      <c r="D973" s="24">
        <v>1</v>
      </c>
      <c r="E973" s="25"/>
      <c r="F973" s="19"/>
    </row>
    <row r="974" s="4" customFormat="1" ht="24.95" customHeight="1" spans="1:6">
      <c r="A974" s="16" t="s">
        <v>101</v>
      </c>
      <c r="B974" s="17" t="s">
        <v>102</v>
      </c>
      <c r="C974" s="18" t="s">
        <v>73</v>
      </c>
      <c r="D974" s="24">
        <v>1</v>
      </c>
      <c r="E974" s="25"/>
      <c r="F974" s="19"/>
    </row>
    <row r="975" s="4" customFormat="1" ht="24.95" customHeight="1" spans="1:6">
      <c r="A975" s="16" t="s">
        <v>103</v>
      </c>
      <c r="B975" s="17" t="s">
        <v>104</v>
      </c>
      <c r="C975" s="18" t="s">
        <v>59</v>
      </c>
      <c r="D975" s="24">
        <v>1</v>
      </c>
      <c r="E975" s="25"/>
      <c r="F975" s="19"/>
    </row>
    <row r="976" s="4" customFormat="1" ht="24.95" customHeight="1" spans="1:6">
      <c r="A976" s="16" t="s">
        <v>105</v>
      </c>
      <c r="B976" s="17" t="s">
        <v>106</v>
      </c>
      <c r="C976" s="18" t="s">
        <v>73</v>
      </c>
      <c r="D976" s="24">
        <v>1</v>
      </c>
      <c r="E976" s="25"/>
      <c r="F976" s="19"/>
    </row>
    <row r="977" s="4" customFormat="1" ht="24.95" customHeight="1" spans="1:6">
      <c r="A977" s="16" t="s">
        <v>107</v>
      </c>
      <c r="B977" s="17" t="s">
        <v>108</v>
      </c>
      <c r="C977" s="18" t="s">
        <v>30</v>
      </c>
      <c r="D977" s="24">
        <v>0.5</v>
      </c>
      <c r="E977" s="25"/>
      <c r="F977" s="19"/>
    </row>
    <row r="978" s="4" customFormat="1" ht="24.95" customHeight="1" spans="1:6">
      <c r="A978" s="16" t="s">
        <v>109</v>
      </c>
      <c r="B978" s="17" t="s">
        <v>110</v>
      </c>
      <c r="C978" s="18" t="s">
        <v>30</v>
      </c>
      <c r="D978" s="24">
        <v>5</v>
      </c>
      <c r="E978" s="25"/>
      <c r="F978" s="19"/>
    </row>
    <row r="979" s="4" customFormat="1" ht="24.95" customHeight="1" spans="1:6">
      <c r="A979" s="16" t="s">
        <v>111</v>
      </c>
      <c r="B979" s="17" t="s">
        <v>112</v>
      </c>
      <c r="C979" s="18" t="s">
        <v>30</v>
      </c>
      <c r="D979" s="24">
        <v>5</v>
      </c>
      <c r="E979" s="25"/>
      <c r="F979" s="19"/>
    </row>
    <row r="980" s="4" customFormat="1" ht="24.95" customHeight="1" spans="1:6">
      <c r="A980" s="16" t="s">
        <v>113</v>
      </c>
      <c r="B980" s="17" t="s">
        <v>114</v>
      </c>
      <c r="C980" s="18" t="s">
        <v>115</v>
      </c>
      <c r="D980" s="24">
        <v>2</v>
      </c>
      <c r="E980" s="25"/>
      <c r="F980" s="19"/>
    </row>
    <row r="981" s="4" customFormat="1" ht="24.95" customHeight="1" spans="1:6">
      <c r="A981" s="16" t="s">
        <v>116</v>
      </c>
      <c r="B981" s="17" t="s">
        <v>117</v>
      </c>
      <c r="C981" s="18" t="s">
        <v>59</v>
      </c>
      <c r="D981" s="24">
        <v>8</v>
      </c>
      <c r="E981" s="25"/>
      <c r="F981" s="19"/>
    </row>
    <row r="982" s="4" customFormat="1" ht="24.95" customHeight="1" spans="1:6">
      <c r="A982" s="16" t="s">
        <v>118</v>
      </c>
      <c r="B982" s="17" t="s">
        <v>119</v>
      </c>
      <c r="C982" s="18" t="s">
        <v>25</v>
      </c>
      <c r="D982" s="24">
        <v>0.13</v>
      </c>
      <c r="E982" s="25"/>
      <c r="F982" s="19"/>
    </row>
    <row r="983" s="4" customFormat="1" ht="24.95" customHeight="1" spans="1:6">
      <c r="A983" s="16" t="s">
        <v>120</v>
      </c>
      <c r="B983" s="17" t="s">
        <v>121</v>
      </c>
      <c r="C983" s="18" t="s">
        <v>73</v>
      </c>
      <c r="D983" s="24">
        <v>2</v>
      </c>
      <c r="E983" s="25"/>
      <c r="F983" s="19"/>
    </row>
    <row r="984" ht="24.95" customHeight="1" spans="1:6">
      <c r="A984" s="12" t="s">
        <v>67</v>
      </c>
      <c r="B984" s="13" t="s">
        <v>280</v>
      </c>
      <c r="C984" s="14"/>
      <c r="D984" s="15"/>
      <c r="E984" s="15"/>
      <c r="F984" s="15"/>
    </row>
    <row r="985" ht="24.95" customHeight="1" spans="1:6">
      <c r="A985" s="16" t="s">
        <v>23</v>
      </c>
      <c r="B985" s="17" t="s">
        <v>281</v>
      </c>
      <c r="C985" s="18" t="s">
        <v>30</v>
      </c>
      <c r="D985" s="19">
        <v>3</v>
      </c>
      <c r="E985" s="19"/>
      <c r="F985" s="19"/>
    </row>
    <row r="986" ht="24.95" customHeight="1" spans="1:6">
      <c r="A986" s="12" t="s">
        <v>87</v>
      </c>
      <c r="B986" s="13" t="s">
        <v>282</v>
      </c>
      <c r="C986" s="14"/>
      <c r="D986" s="15"/>
      <c r="E986" s="15"/>
      <c r="F986" s="15"/>
    </row>
    <row r="987" ht="24.95" customHeight="1" spans="1:6">
      <c r="A987" s="16" t="s">
        <v>23</v>
      </c>
      <c r="B987" s="17" t="s">
        <v>24</v>
      </c>
      <c r="C987" s="18" t="s">
        <v>25</v>
      </c>
      <c r="D987" s="19">
        <f>D990*0.34</f>
        <v>136</v>
      </c>
      <c r="E987" s="19"/>
      <c r="F987" s="19"/>
    </row>
    <row r="988" ht="24.95" customHeight="1" spans="1:20">
      <c r="A988" s="16" t="s">
        <v>26</v>
      </c>
      <c r="B988" s="17" t="s">
        <v>27</v>
      </c>
      <c r="C988" s="18" t="s">
        <v>25</v>
      </c>
      <c r="D988" s="19">
        <f>D987*0.95</f>
        <v>129.2</v>
      </c>
      <c r="E988" s="19"/>
      <c r="F988" s="19"/>
      <c r="T988" s="27"/>
    </row>
    <row r="989" s="3" customFormat="1" ht="24.95" customHeight="1" spans="1:6">
      <c r="A989" s="16" t="s">
        <v>28</v>
      </c>
      <c r="B989" s="17" t="s">
        <v>29</v>
      </c>
      <c r="C989" s="18" t="s">
        <v>30</v>
      </c>
      <c r="D989" s="19">
        <v>2000</v>
      </c>
      <c r="E989" s="19"/>
      <c r="F989" s="19"/>
    </row>
    <row r="990" s="3" customFormat="1" ht="24.95" customHeight="1" spans="1:6">
      <c r="A990" s="16" t="s">
        <v>31</v>
      </c>
      <c r="B990" s="17" t="s">
        <v>34</v>
      </c>
      <c r="C990" s="18" t="s">
        <v>30</v>
      </c>
      <c r="D990" s="19">
        <v>400</v>
      </c>
      <c r="E990" s="19"/>
      <c r="F990" s="19"/>
    </row>
    <row r="991" ht="24.95" customHeight="1" spans="1:6">
      <c r="A991" s="16" t="s">
        <v>33</v>
      </c>
      <c r="B991" s="20" t="s">
        <v>36</v>
      </c>
      <c r="C991" s="18" t="s">
        <v>37</v>
      </c>
      <c r="D991" s="19">
        <f>D12</f>
        <v>10</v>
      </c>
      <c r="E991" s="19"/>
      <c r="F991" s="19"/>
    </row>
    <row r="992" ht="24.95" customHeight="1" spans="1:6">
      <c r="A992" s="16" t="s">
        <v>35</v>
      </c>
      <c r="B992" s="17" t="s">
        <v>167</v>
      </c>
      <c r="C992" s="18" t="s">
        <v>168</v>
      </c>
      <c r="D992" s="19">
        <v>1</v>
      </c>
      <c r="E992" s="19"/>
      <c r="F992" s="19"/>
    </row>
    <row r="993" ht="24.95" customHeight="1" spans="1:6">
      <c r="A993" s="12" t="s">
        <v>89</v>
      </c>
      <c r="B993" s="13" t="s">
        <v>283</v>
      </c>
      <c r="C993" s="14"/>
      <c r="D993" s="15"/>
      <c r="E993" s="15"/>
      <c r="F993" s="15"/>
    </row>
    <row r="994" ht="24.95" customHeight="1" spans="1:6">
      <c r="A994" s="12" t="s">
        <v>134</v>
      </c>
      <c r="B994" s="13" t="s">
        <v>284</v>
      </c>
      <c r="C994" s="30"/>
      <c r="D994" s="30"/>
      <c r="E994" s="31"/>
      <c r="F994" s="15"/>
    </row>
    <row r="995" ht="24.95" customHeight="1" spans="1:6">
      <c r="A995" s="16" t="s">
        <v>23</v>
      </c>
      <c r="B995" s="17" t="s">
        <v>274</v>
      </c>
      <c r="C995" s="18" t="s">
        <v>80</v>
      </c>
      <c r="D995" s="19">
        <v>1</v>
      </c>
      <c r="E995" s="19"/>
      <c r="F995" s="19"/>
    </row>
    <row r="996" ht="24.95" customHeight="1" spans="1:6">
      <c r="A996" s="16" t="s">
        <v>26</v>
      </c>
      <c r="B996" s="17" t="s">
        <v>285</v>
      </c>
      <c r="C996" s="18" t="s">
        <v>25</v>
      </c>
      <c r="D996" s="19">
        <f>2.5*3*0.2</f>
        <v>1.5</v>
      </c>
      <c r="E996" s="19"/>
      <c r="F996" s="19"/>
    </row>
    <row r="997" ht="24.95" customHeight="1" spans="1:6">
      <c r="A997" s="16" t="s">
        <v>28</v>
      </c>
      <c r="B997" s="17" t="s">
        <v>72</v>
      </c>
      <c r="C997" s="18" t="s">
        <v>73</v>
      </c>
      <c r="D997" s="19">
        <v>1</v>
      </c>
      <c r="E997" s="19"/>
      <c r="F997" s="19"/>
    </row>
    <row r="998" ht="24.95" customHeight="1" spans="1:6">
      <c r="A998" s="16" t="s">
        <v>31</v>
      </c>
      <c r="B998" s="17" t="s">
        <v>145</v>
      </c>
      <c r="C998" s="19" t="s">
        <v>30</v>
      </c>
      <c r="D998" s="19">
        <v>30</v>
      </c>
      <c r="E998" s="25"/>
      <c r="F998" s="19"/>
    </row>
    <row r="999" ht="24.95" customHeight="1" spans="1:6">
      <c r="A999" s="16" t="s">
        <v>33</v>
      </c>
      <c r="B999" s="17" t="s">
        <v>214</v>
      </c>
      <c r="C999" s="18" t="s">
        <v>25</v>
      </c>
      <c r="D999" s="19">
        <f>2.5*3</f>
        <v>7.5</v>
      </c>
      <c r="E999" s="19"/>
      <c r="F999" s="19"/>
    </row>
    <row r="1000" ht="24.95" customHeight="1" spans="1:6">
      <c r="A1000" s="12" t="s">
        <v>136</v>
      </c>
      <c r="B1000" s="13" t="s">
        <v>286</v>
      </c>
      <c r="C1000" s="30"/>
      <c r="D1000" s="30"/>
      <c r="E1000" s="31"/>
      <c r="F1000" s="15"/>
    </row>
    <row r="1001" ht="24.95" customHeight="1" spans="1:6">
      <c r="A1001" s="16" t="s">
        <v>23</v>
      </c>
      <c r="B1001" s="17" t="s">
        <v>281</v>
      </c>
      <c r="C1001" s="18" t="s">
        <v>30</v>
      </c>
      <c r="D1001" s="19">
        <v>10</v>
      </c>
      <c r="E1001" s="19"/>
      <c r="F1001" s="19"/>
    </row>
    <row r="1002" ht="24.95" customHeight="1" spans="1:6">
      <c r="A1002" s="16" t="s">
        <v>26</v>
      </c>
      <c r="B1002" s="17" t="s">
        <v>287</v>
      </c>
      <c r="C1002" s="18" t="s">
        <v>73</v>
      </c>
      <c r="D1002" s="19">
        <v>1</v>
      </c>
      <c r="E1002" s="19"/>
      <c r="F1002" s="19"/>
    </row>
    <row r="1003" ht="24.95" customHeight="1" spans="1:6">
      <c r="A1003" s="12" t="s">
        <v>91</v>
      </c>
      <c r="B1003" s="13" t="s">
        <v>288</v>
      </c>
      <c r="C1003" s="14"/>
      <c r="D1003" s="15"/>
      <c r="E1003" s="15"/>
      <c r="F1003" s="15"/>
    </row>
    <row r="1004" ht="24.95" customHeight="1" spans="1:6">
      <c r="A1004" s="12" t="s">
        <v>134</v>
      </c>
      <c r="B1004" s="13" t="s">
        <v>289</v>
      </c>
      <c r="C1004" s="30"/>
      <c r="D1004" s="30"/>
      <c r="E1004" s="31"/>
      <c r="F1004" s="15"/>
    </row>
    <row r="1005" ht="24.95" customHeight="1" spans="1:6">
      <c r="A1005" s="16" t="s">
        <v>23</v>
      </c>
      <c r="B1005" s="17" t="s">
        <v>79</v>
      </c>
      <c r="C1005" s="18" t="s">
        <v>80</v>
      </c>
      <c r="D1005" s="19">
        <v>1</v>
      </c>
      <c r="E1005" s="19"/>
      <c r="F1005" s="19"/>
    </row>
    <row r="1006" ht="24.95" customHeight="1" spans="1:42">
      <c r="A1006" s="16" t="s">
        <v>81</v>
      </c>
      <c r="B1006" s="17" t="s">
        <v>82</v>
      </c>
      <c r="C1006" s="18" t="s">
        <v>73</v>
      </c>
      <c r="D1006" s="19">
        <v>1</v>
      </c>
      <c r="E1006" s="19"/>
      <c r="F1006" s="19"/>
      <c r="U1006" s="28"/>
      <c r="V1006" s="28"/>
      <c r="W1006" s="28"/>
      <c r="X1006" s="28"/>
      <c r="Y1006" s="28"/>
      <c r="Z1006" s="28"/>
      <c r="AA1006" s="28"/>
      <c r="AB1006" s="28"/>
      <c r="AC1006" s="28"/>
      <c r="AD1006" s="28"/>
      <c r="AE1006" s="28"/>
      <c r="AF1006" s="28"/>
      <c r="AG1006" s="28"/>
      <c r="AH1006" s="28"/>
      <c r="AI1006" s="28"/>
      <c r="AJ1006" s="28"/>
      <c r="AK1006" s="28"/>
      <c r="AL1006" s="28"/>
      <c r="AM1006" s="28"/>
      <c r="AN1006" s="29"/>
      <c r="AO1006" s="29"/>
      <c r="AP1006" s="29"/>
    </row>
    <row r="1007" ht="24.95" customHeight="1" spans="1:42">
      <c r="A1007" s="16" t="s">
        <v>83</v>
      </c>
      <c r="B1007" s="17" t="s">
        <v>84</v>
      </c>
      <c r="C1007" s="18" t="s">
        <v>80</v>
      </c>
      <c r="D1007" s="19">
        <v>1</v>
      </c>
      <c r="E1007" s="19"/>
      <c r="F1007" s="19"/>
      <c r="U1007" s="28"/>
      <c r="V1007" s="28"/>
      <c r="W1007" s="28"/>
      <c r="X1007" s="28"/>
      <c r="Y1007" s="28"/>
      <c r="Z1007" s="28"/>
      <c r="AA1007" s="28"/>
      <c r="AB1007" s="28"/>
      <c r="AC1007" s="28"/>
      <c r="AD1007" s="28"/>
      <c r="AE1007" s="28"/>
      <c r="AF1007" s="28"/>
      <c r="AG1007" s="28"/>
      <c r="AH1007" s="28"/>
      <c r="AI1007" s="28"/>
      <c r="AJ1007" s="28"/>
      <c r="AK1007" s="28"/>
      <c r="AL1007" s="28"/>
      <c r="AM1007" s="28"/>
      <c r="AN1007" s="29"/>
      <c r="AO1007" s="29"/>
      <c r="AP1007" s="29"/>
    </row>
    <row r="1008" ht="24.95" customHeight="1" spans="1:42">
      <c r="A1008" s="16" t="s">
        <v>85</v>
      </c>
      <c r="B1008" s="17" t="s">
        <v>86</v>
      </c>
      <c r="C1008" s="18" t="s">
        <v>73</v>
      </c>
      <c r="D1008" s="19">
        <v>2</v>
      </c>
      <c r="E1008" s="19"/>
      <c r="F1008" s="19"/>
      <c r="U1008" s="28"/>
      <c r="V1008" s="28"/>
      <c r="W1008" s="28"/>
      <c r="X1008" s="28"/>
      <c r="Y1008" s="28"/>
      <c r="Z1008" s="28"/>
      <c r="AA1008" s="28"/>
      <c r="AB1008" s="28"/>
      <c r="AC1008" s="28"/>
      <c r="AD1008" s="28"/>
      <c r="AE1008" s="28"/>
      <c r="AF1008" s="28"/>
      <c r="AG1008" s="28"/>
      <c r="AH1008" s="28"/>
      <c r="AI1008" s="28"/>
      <c r="AJ1008" s="28"/>
      <c r="AK1008" s="28"/>
      <c r="AL1008" s="28"/>
      <c r="AM1008" s="28"/>
      <c r="AN1008" s="29"/>
      <c r="AO1008" s="29"/>
      <c r="AP1008" s="29"/>
    </row>
    <row r="1009" ht="24.95" customHeight="1" spans="1:6">
      <c r="A1009" s="16" t="s">
        <v>26</v>
      </c>
      <c r="B1009" s="17" t="s">
        <v>72</v>
      </c>
      <c r="C1009" s="18" t="s">
        <v>73</v>
      </c>
      <c r="D1009" s="19">
        <v>1</v>
      </c>
      <c r="E1009" s="19"/>
      <c r="F1009" s="19"/>
    </row>
    <row r="1010" ht="24.95" customHeight="1" spans="1:6">
      <c r="A1010" s="12" t="s">
        <v>136</v>
      </c>
      <c r="B1010" s="13" t="s">
        <v>290</v>
      </c>
      <c r="C1010" s="30"/>
      <c r="D1010" s="30"/>
      <c r="E1010" s="31"/>
      <c r="F1010" s="15"/>
    </row>
    <row r="1011" ht="24.95" customHeight="1" spans="1:6">
      <c r="A1011" s="16" t="s">
        <v>23</v>
      </c>
      <c r="B1011" s="17" t="s">
        <v>79</v>
      </c>
      <c r="C1011" s="18" t="s">
        <v>80</v>
      </c>
      <c r="D1011" s="19">
        <v>1</v>
      </c>
      <c r="E1011" s="19"/>
      <c r="F1011" s="19"/>
    </row>
    <row r="1012" ht="24.95" customHeight="1" spans="1:42">
      <c r="A1012" s="16" t="s">
        <v>81</v>
      </c>
      <c r="B1012" s="17" t="s">
        <v>82</v>
      </c>
      <c r="C1012" s="18" t="s">
        <v>73</v>
      </c>
      <c r="D1012" s="19">
        <v>1</v>
      </c>
      <c r="E1012" s="19"/>
      <c r="F1012" s="19"/>
      <c r="U1012" s="28"/>
      <c r="V1012" s="28"/>
      <c r="W1012" s="28"/>
      <c r="X1012" s="28"/>
      <c r="Y1012" s="28"/>
      <c r="Z1012" s="28"/>
      <c r="AA1012" s="28"/>
      <c r="AB1012" s="28"/>
      <c r="AC1012" s="28"/>
      <c r="AD1012" s="28"/>
      <c r="AE1012" s="28"/>
      <c r="AF1012" s="28"/>
      <c r="AG1012" s="28"/>
      <c r="AH1012" s="28"/>
      <c r="AI1012" s="28"/>
      <c r="AJ1012" s="28"/>
      <c r="AK1012" s="28"/>
      <c r="AL1012" s="28"/>
      <c r="AM1012" s="28"/>
      <c r="AN1012" s="29"/>
      <c r="AO1012" s="29"/>
      <c r="AP1012" s="29"/>
    </row>
    <row r="1013" ht="24.95" customHeight="1" spans="1:42">
      <c r="A1013" s="16" t="s">
        <v>83</v>
      </c>
      <c r="B1013" s="17" t="s">
        <v>84</v>
      </c>
      <c r="C1013" s="18" t="s">
        <v>80</v>
      </c>
      <c r="D1013" s="19">
        <v>1</v>
      </c>
      <c r="E1013" s="19"/>
      <c r="F1013" s="19"/>
      <c r="U1013" s="28"/>
      <c r="V1013" s="28"/>
      <c r="W1013" s="28"/>
      <c r="X1013" s="28"/>
      <c r="Y1013" s="28"/>
      <c r="Z1013" s="28"/>
      <c r="AA1013" s="28"/>
      <c r="AB1013" s="28"/>
      <c r="AC1013" s="28"/>
      <c r="AD1013" s="28"/>
      <c r="AE1013" s="28"/>
      <c r="AF1013" s="28"/>
      <c r="AG1013" s="28"/>
      <c r="AH1013" s="28"/>
      <c r="AI1013" s="28"/>
      <c r="AJ1013" s="28"/>
      <c r="AK1013" s="28"/>
      <c r="AL1013" s="28"/>
      <c r="AM1013" s="28"/>
      <c r="AN1013" s="29"/>
      <c r="AO1013" s="29"/>
      <c r="AP1013" s="29"/>
    </row>
    <row r="1014" ht="24.95" customHeight="1" spans="1:42">
      <c r="A1014" s="16" t="s">
        <v>85</v>
      </c>
      <c r="B1014" s="17" t="s">
        <v>86</v>
      </c>
      <c r="C1014" s="18" t="s">
        <v>73</v>
      </c>
      <c r="D1014" s="19">
        <v>2</v>
      </c>
      <c r="E1014" s="19"/>
      <c r="F1014" s="19"/>
      <c r="U1014" s="28"/>
      <c r="V1014" s="28"/>
      <c r="W1014" s="28"/>
      <c r="X1014" s="28"/>
      <c r="Y1014" s="28"/>
      <c r="Z1014" s="28"/>
      <c r="AA1014" s="28"/>
      <c r="AB1014" s="28"/>
      <c r="AC1014" s="28"/>
      <c r="AD1014" s="28"/>
      <c r="AE1014" s="28"/>
      <c r="AF1014" s="28"/>
      <c r="AG1014" s="28"/>
      <c r="AH1014" s="28"/>
      <c r="AI1014" s="28"/>
      <c r="AJ1014" s="28"/>
      <c r="AK1014" s="28"/>
      <c r="AL1014" s="28"/>
      <c r="AM1014" s="28"/>
      <c r="AN1014" s="29"/>
      <c r="AO1014" s="29"/>
      <c r="AP1014" s="29"/>
    </row>
    <row r="1015" ht="24.95" customHeight="1" spans="1:6">
      <c r="A1015" s="16" t="s">
        <v>26</v>
      </c>
      <c r="B1015" s="17" t="s">
        <v>145</v>
      </c>
      <c r="C1015" s="19" t="s">
        <v>30</v>
      </c>
      <c r="D1015" s="19">
        <v>35</v>
      </c>
      <c r="E1015" s="19"/>
      <c r="F1015" s="19"/>
    </row>
    <row r="1016" ht="24.95" customHeight="1" spans="1:6">
      <c r="A1016" s="12" t="s">
        <v>93</v>
      </c>
      <c r="B1016" s="13" t="s">
        <v>291</v>
      </c>
      <c r="C1016" s="14"/>
      <c r="D1016" s="15"/>
      <c r="E1016" s="15"/>
      <c r="F1016" s="15"/>
    </row>
    <row r="1017" s="4" customFormat="1" ht="24.95" customHeight="1" spans="1:6">
      <c r="A1017" s="16" t="s">
        <v>23</v>
      </c>
      <c r="B1017" s="17" t="s">
        <v>95</v>
      </c>
      <c r="C1017" s="18" t="s">
        <v>59</v>
      </c>
      <c r="D1017" s="24">
        <v>1</v>
      </c>
      <c r="E1017" s="25"/>
      <c r="F1017" s="19"/>
    </row>
    <row r="1018" s="4" customFormat="1" ht="24.95" customHeight="1" spans="1:6">
      <c r="A1018" s="16" t="s">
        <v>81</v>
      </c>
      <c r="B1018" s="17" t="s">
        <v>96</v>
      </c>
      <c r="C1018" s="18" t="s">
        <v>73</v>
      </c>
      <c r="D1018" s="24">
        <v>1</v>
      </c>
      <c r="E1018" s="25"/>
      <c r="F1018" s="19"/>
    </row>
    <row r="1019" s="4" customFormat="1" ht="24.95" customHeight="1" spans="1:6">
      <c r="A1019" s="16" t="s">
        <v>83</v>
      </c>
      <c r="B1019" s="17" t="s">
        <v>97</v>
      </c>
      <c r="C1019" s="18" t="s">
        <v>73</v>
      </c>
      <c r="D1019" s="24">
        <v>1</v>
      </c>
      <c r="E1019" s="24"/>
      <c r="F1019" s="19"/>
    </row>
    <row r="1020" s="4" customFormat="1" ht="24.95" customHeight="1" spans="1:6">
      <c r="A1020" s="16" t="s">
        <v>85</v>
      </c>
      <c r="B1020" s="17" t="s">
        <v>98</v>
      </c>
      <c r="C1020" s="18" t="s">
        <v>73</v>
      </c>
      <c r="D1020" s="24">
        <v>1</v>
      </c>
      <c r="E1020" s="25"/>
      <c r="F1020" s="19"/>
    </row>
    <row r="1021" s="4" customFormat="1" ht="24.95" customHeight="1" spans="1:6">
      <c r="A1021" s="16" t="s">
        <v>99</v>
      </c>
      <c r="B1021" s="17" t="s">
        <v>100</v>
      </c>
      <c r="C1021" s="18" t="s">
        <v>73</v>
      </c>
      <c r="D1021" s="24">
        <v>1</v>
      </c>
      <c r="E1021" s="25"/>
      <c r="F1021" s="19"/>
    </row>
    <row r="1022" s="4" customFormat="1" ht="24.95" customHeight="1" spans="1:6">
      <c r="A1022" s="16" t="s">
        <v>101</v>
      </c>
      <c r="B1022" s="17" t="s">
        <v>102</v>
      </c>
      <c r="C1022" s="18" t="s">
        <v>73</v>
      </c>
      <c r="D1022" s="24">
        <v>1</v>
      </c>
      <c r="E1022" s="25"/>
      <c r="F1022" s="19"/>
    </row>
    <row r="1023" s="4" customFormat="1" ht="24.95" customHeight="1" spans="1:6">
      <c r="A1023" s="16" t="s">
        <v>103</v>
      </c>
      <c r="B1023" s="17" t="s">
        <v>104</v>
      </c>
      <c r="C1023" s="18" t="s">
        <v>59</v>
      </c>
      <c r="D1023" s="24">
        <v>1</v>
      </c>
      <c r="E1023" s="25"/>
      <c r="F1023" s="19"/>
    </row>
    <row r="1024" s="4" customFormat="1" ht="24.95" customHeight="1" spans="1:6">
      <c r="A1024" s="16" t="s">
        <v>105</v>
      </c>
      <c r="B1024" s="17" t="s">
        <v>106</v>
      </c>
      <c r="C1024" s="18" t="s">
        <v>73</v>
      </c>
      <c r="D1024" s="24">
        <v>1</v>
      </c>
      <c r="E1024" s="25"/>
      <c r="F1024" s="19"/>
    </row>
    <row r="1025" s="4" customFormat="1" ht="24.95" customHeight="1" spans="1:6">
      <c r="A1025" s="16" t="s">
        <v>107</v>
      </c>
      <c r="B1025" s="17" t="s">
        <v>108</v>
      </c>
      <c r="C1025" s="18" t="s">
        <v>30</v>
      </c>
      <c r="D1025" s="24">
        <v>0.5</v>
      </c>
      <c r="E1025" s="25"/>
      <c r="F1025" s="19"/>
    </row>
    <row r="1026" s="4" customFormat="1" ht="24.95" customHeight="1" spans="1:6">
      <c r="A1026" s="16" t="s">
        <v>109</v>
      </c>
      <c r="B1026" s="17" t="s">
        <v>110</v>
      </c>
      <c r="C1026" s="18" t="s">
        <v>30</v>
      </c>
      <c r="D1026" s="24">
        <v>5</v>
      </c>
      <c r="E1026" s="25"/>
      <c r="F1026" s="19"/>
    </row>
    <row r="1027" s="4" customFormat="1" ht="24.95" customHeight="1" spans="1:6">
      <c r="A1027" s="16" t="s">
        <v>111</v>
      </c>
      <c r="B1027" s="17" t="s">
        <v>112</v>
      </c>
      <c r="C1027" s="18" t="s">
        <v>30</v>
      </c>
      <c r="D1027" s="24">
        <v>5</v>
      </c>
      <c r="E1027" s="25"/>
      <c r="F1027" s="19"/>
    </row>
    <row r="1028" s="4" customFormat="1" ht="24.95" customHeight="1" spans="1:6">
      <c r="A1028" s="16" t="s">
        <v>113</v>
      </c>
      <c r="B1028" s="17" t="s">
        <v>114</v>
      </c>
      <c r="C1028" s="18" t="s">
        <v>115</v>
      </c>
      <c r="D1028" s="24">
        <v>2</v>
      </c>
      <c r="E1028" s="25"/>
      <c r="F1028" s="19"/>
    </row>
    <row r="1029" s="4" customFormat="1" ht="24.95" customHeight="1" spans="1:6">
      <c r="A1029" s="16" t="s">
        <v>116</v>
      </c>
      <c r="B1029" s="17" t="s">
        <v>117</v>
      </c>
      <c r="C1029" s="18" t="s">
        <v>59</v>
      </c>
      <c r="D1029" s="24">
        <v>8</v>
      </c>
      <c r="E1029" s="25"/>
      <c r="F1029" s="19"/>
    </row>
    <row r="1030" s="4" customFormat="1" ht="24.95" customHeight="1" spans="1:6">
      <c r="A1030" s="16" t="s">
        <v>118</v>
      </c>
      <c r="B1030" s="17" t="s">
        <v>119</v>
      </c>
      <c r="C1030" s="18" t="s">
        <v>25</v>
      </c>
      <c r="D1030" s="24">
        <v>0.13</v>
      </c>
      <c r="E1030" s="25"/>
      <c r="F1030" s="19"/>
    </row>
    <row r="1031" s="4" customFormat="1" ht="24.95" customHeight="1" spans="1:6">
      <c r="A1031" s="16" t="s">
        <v>120</v>
      </c>
      <c r="B1031" s="17" t="s">
        <v>121</v>
      </c>
      <c r="C1031" s="18" t="s">
        <v>73</v>
      </c>
      <c r="D1031" s="24">
        <v>2</v>
      </c>
      <c r="E1031" s="25"/>
      <c r="F1031" s="19"/>
    </row>
    <row r="1032" ht="24.95" customHeight="1" spans="1:6">
      <c r="A1032" s="12" t="s">
        <v>122</v>
      </c>
      <c r="B1032" s="13" t="s">
        <v>292</v>
      </c>
      <c r="C1032" s="14"/>
      <c r="D1032" s="15"/>
      <c r="E1032" s="15"/>
      <c r="F1032" s="15"/>
    </row>
    <row r="1033" s="4" customFormat="1" ht="24.95" customHeight="1" spans="1:6">
      <c r="A1033" s="16" t="s">
        <v>23</v>
      </c>
      <c r="B1033" s="17" t="s">
        <v>95</v>
      </c>
      <c r="C1033" s="18" t="s">
        <v>59</v>
      </c>
      <c r="D1033" s="24">
        <v>1</v>
      </c>
      <c r="E1033" s="25"/>
      <c r="F1033" s="19"/>
    </row>
    <row r="1034" s="4" customFormat="1" ht="24.95" customHeight="1" spans="1:6">
      <c r="A1034" s="16" t="s">
        <v>81</v>
      </c>
      <c r="B1034" s="17" t="s">
        <v>96</v>
      </c>
      <c r="C1034" s="18" t="s">
        <v>73</v>
      </c>
      <c r="D1034" s="24">
        <v>1</v>
      </c>
      <c r="E1034" s="25"/>
      <c r="F1034" s="19"/>
    </row>
    <row r="1035" s="4" customFormat="1" ht="24.95" customHeight="1" spans="1:6">
      <c r="A1035" s="16" t="s">
        <v>83</v>
      </c>
      <c r="B1035" s="17" t="s">
        <v>97</v>
      </c>
      <c r="C1035" s="18" t="s">
        <v>73</v>
      </c>
      <c r="D1035" s="24">
        <v>1</v>
      </c>
      <c r="E1035" s="24"/>
      <c r="F1035" s="19"/>
    </row>
    <row r="1036" s="4" customFormat="1" ht="24.95" customHeight="1" spans="1:6">
      <c r="A1036" s="16" t="s">
        <v>85</v>
      </c>
      <c r="B1036" s="17" t="s">
        <v>98</v>
      </c>
      <c r="C1036" s="18" t="s">
        <v>73</v>
      </c>
      <c r="D1036" s="24">
        <v>1</v>
      </c>
      <c r="E1036" s="25"/>
      <c r="F1036" s="19"/>
    </row>
    <row r="1037" s="4" customFormat="1" ht="24.95" customHeight="1" spans="1:6">
      <c r="A1037" s="16" t="s">
        <v>99</v>
      </c>
      <c r="B1037" s="17" t="s">
        <v>100</v>
      </c>
      <c r="C1037" s="18" t="s">
        <v>73</v>
      </c>
      <c r="D1037" s="24">
        <v>1</v>
      </c>
      <c r="E1037" s="25"/>
      <c r="F1037" s="19"/>
    </row>
    <row r="1038" s="4" customFormat="1" ht="24.95" customHeight="1" spans="1:6">
      <c r="A1038" s="16" t="s">
        <v>101</v>
      </c>
      <c r="B1038" s="17" t="s">
        <v>102</v>
      </c>
      <c r="C1038" s="18" t="s">
        <v>73</v>
      </c>
      <c r="D1038" s="24">
        <v>1</v>
      </c>
      <c r="E1038" s="25"/>
      <c r="F1038" s="19"/>
    </row>
    <row r="1039" s="4" customFormat="1" ht="24.95" customHeight="1" spans="1:6">
      <c r="A1039" s="16" t="s">
        <v>103</v>
      </c>
      <c r="B1039" s="17" t="s">
        <v>104</v>
      </c>
      <c r="C1039" s="18" t="s">
        <v>59</v>
      </c>
      <c r="D1039" s="24">
        <v>1</v>
      </c>
      <c r="E1039" s="25"/>
      <c r="F1039" s="19"/>
    </row>
    <row r="1040" s="4" customFormat="1" ht="24.95" customHeight="1" spans="1:6">
      <c r="A1040" s="16" t="s">
        <v>105</v>
      </c>
      <c r="B1040" s="17" t="s">
        <v>106</v>
      </c>
      <c r="C1040" s="18" t="s">
        <v>73</v>
      </c>
      <c r="D1040" s="24">
        <v>1</v>
      </c>
      <c r="E1040" s="25"/>
      <c r="F1040" s="19"/>
    </row>
    <row r="1041" s="4" customFormat="1" ht="24.95" customHeight="1" spans="1:6">
      <c r="A1041" s="16" t="s">
        <v>107</v>
      </c>
      <c r="B1041" s="17" t="s">
        <v>108</v>
      </c>
      <c r="C1041" s="18" t="s">
        <v>30</v>
      </c>
      <c r="D1041" s="24">
        <v>0.5</v>
      </c>
      <c r="E1041" s="25"/>
      <c r="F1041" s="19"/>
    </row>
    <row r="1042" s="4" customFormat="1" ht="24.95" customHeight="1" spans="1:6">
      <c r="A1042" s="16" t="s">
        <v>109</v>
      </c>
      <c r="B1042" s="17" t="s">
        <v>110</v>
      </c>
      <c r="C1042" s="18" t="s">
        <v>30</v>
      </c>
      <c r="D1042" s="24">
        <v>5</v>
      </c>
      <c r="E1042" s="25"/>
      <c r="F1042" s="19"/>
    </row>
    <row r="1043" s="4" customFormat="1" ht="24.95" customHeight="1" spans="1:6">
      <c r="A1043" s="16" t="s">
        <v>111</v>
      </c>
      <c r="B1043" s="17" t="s">
        <v>112</v>
      </c>
      <c r="C1043" s="18" t="s">
        <v>30</v>
      </c>
      <c r="D1043" s="24">
        <v>5</v>
      </c>
      <c r="E1043" s="25"/>
      <c r="F1043" s="19"/>
    </row>
    <row r="1044" s="4" customFormat="1" ht="24.95" customHeight="1" spans="1:6">
      <c r="A1044" s="16" t="s">
        <v>113</v>
      </c>
      <c r="B1044" s="17" t="s">
        <v>114</v>
      </c>
      <c r="C1044" s="18" t="s">
        <v>115</v>
      </c>
      <c r="D1044" s="24">
        <v>2</v>
      </c>
      <c r="E1044" s="25"/>
      <c r="F1044" s="19"/>
    </row>
    <row r="1045" s="4" customFormat="1" ht="24.95" customHeight="1" spans="1:6">
      <c r="A1045" s="16" t="s">
        <v>116</v>
      </c>
      <c r="B1045" s="17" t="s">
        <v>117</v>
      </c>
      <c r="C1045" s="18" t="s">
        <v>59</v>
      </c>
      <c r="D1045" s="24">
        <v>8</v>
      </c>
      <c r="E1045" s="25"/>
      <c r="F1045" s="19"/>
    </row>
    <row r="1046" s="4" customFormat="1" ht="24.95" customHeight="1" spans="1:6">
      <c r="A1046" s="16" t="s">
        <v>118</v>
      </c>
      <c r="B1046" s="17" t="s">
        <v>119</v>
      </c>
      <c r="C1046" s="18" t="s">
        <v>25</v>
      </c>
      <c r="D1046" s="24">
        <v>0.13</v>
      </c>
      <c r="E1046" s="25"/>
      <c r="F1046" s="19"/>
    </row>
    <row r="1047" s="4" customFormat="1" ht="24.95" customHeight="1" spans="1:6">
      <c r="A1047" s="16" t="s">
        <v>120</v>
      </c>
      <c r="B1047" s="17" t="s">
        <v>121</v>
      </c>
      <c r="C1047" s="18" t="s">
        <v>73</v>
      </c>
      <c r="D1047" s="24">
        <v>2</v>
      </c>
      <c r="E1047" s="25"/>
      <c r="F1047" s="19"/>
    </row>
    <row r="1048" ht="24.95" customHeight="1" spans="1:6">
      <c r="A1048" s="12" t="s">
        <v>147</v>
      </c>
      <c r="B1048" s="13" t="s">
        <v>293</v>
      </c>
      <c r="C1048" s="14"/>
      <c r="D1048" s="15"/>
      <c r="E1048" s="15"/>
      <c r="F1048" s="15"/>
    </row>
    <row r="1049" s="4" customFormat="1" ht="24.95" customHeight="1" spans="1:6">
      <c r="A1049" s="16" t="s">
        <v>23</v>
      </c>
      <c r="B1049" s="17" t="s">
        <v>95</v>
      </c>
      <c r="C1049" s="18" t="s">
        <v>59</v>
      </c>
      <c r="D1049" s="24">
        <v>1</v>
      </c>
      <c r="E1049" s="25"/>
      <c r="F1049" s="19"/>
    </row>
    <row r="1050" s="4" customFormat="1" ht="24.95" customHeight="1" spans="1:6">
      <c r="A1050" s="16" t="s">
        <v>81</v>
      </c>
      <c r="B1050" s="17" t="s">
        <v>96</v>
      </c>
      <c r="C1050" s="18" t="s">
        <v>73</v>
      </c>
      <c r="D1050" s="24">
        <v>1</v>
      </c>
      <c r="E1050" s="25"/>
      <c r="F1050" s="19"/>
    </row>
    <row r="1051" s="4" customFormat="1" ht="24.95" customHeight="1" spans="1:6">
      <c r="A1051" s="16" t="s">
        <v>83</v>
      </c>
      <c r="B1051" s="17" t="s">
        <v>97</v>
      </c>
      <c r="C1051" s="18" t="s">
        <v>73</v>
      </c>
      <c r="D1051" s="24">
        <v>1</v>
      </c>
      <c r="E1051" s="24"/>
      <c r="F1051" s="19"/>
    </row>
    <row r="1052" s="4" customFormat="1" ht="24.95" customHeight="1" spans="1:6">
      <c r="A1052" s="16" t="s">
        <v>85</v>
      </c>
      <c r="B1052" s="17" t="s">
        <v>98</v>
      </c>
      <c r="C1052" s="18" t="s">
        <v>73</v>
      </c>
      <c r="D1052" s="24">
        <v>1</v>
      </c>
      <c r="E1052" s="25"/>
      <c r="F1052" s="19"/>
    </row>
    <row r="1053" s="4" customFormat="1" ht="24.95" customHeight="1" spans="1:6">
      <c r="A1053" s="16" t="s">
        <v>99</v>
      </c>
      <c r="B1053" s="17" t="s">
        <v>100</v>
      </c>
      <c r="C1053" s="18" t="s">
        <v>73</v>
      </c>
      <c r="D1053" s="24">
        <v>1</v>
      </c>
      <c r="E1053" s="25"/>
      <c r="F1053" s="19"/>
    </row>
    <row r="1054" s="4" customFormat="1" ht="24.95" customHeight="1" spans="1:6">
      <c r="A1054" s="16" t="s">
        <v>101</v>
      </c>
      <c r="B1054" s="17" t="s">
        <v>102</v>
      </c>
      <c r="C1054" s="18" t="s">
        <v>73</v>
      </c>
      <c r="D1054" s="24">
        <v>1</v>
      </c>
      <c r="E1054" s="25"/>
      <c r="F1054" s="19"/>
    </row>
    <row r="1055" s="4" customFormat="1" ht="24.95" customHeight="1" spans="1:6">
      <c r="A1055" s="16" t="s">
        <v>103</v>
      </c>
      <c r="B1055" s="17" t="s">
        <v>104</v>
      </c>
      <c r="C1055" s="18" t="s">
        <v>59</v>
      </c>
      <c r="D1055" s="24">
        <v>1</v>
      </c>
      <c r="E1055" s="25"/>
      <c r="F1055" s="19"/>
    </row>
    <row r="1056" s="4" customFormat="1" ht="24.95" customHeight="1" spans="1:6">
      <c r="A1056" s="16" t="s">
        <v>105</v>
      </c>
      <c r="B1056" s="17" t="s">
        <v>106</v>
      </c>
      <c r="C1056" s="18" t="s">
        <v>73</v>
      </c>
      <c r="D1056" s="24">
        <v>1</v>
      </c>
      <c r="E1056" s="25"/>
      <c r="F1056" s="19"/>
    </row>
    <row r="1057" s="4" customFormat="1" ht="24.95" customHeight="1" spans="1:6">
      <c r="A1057" s="16" t="s">
        <v>107</v>
      </c>
      <c r="B1057" s="17" t="s">
        <v>108</v>
      </c>
      <c r="C1057" s="18" t="s">
        <v>30</v>
      </c>
      <c r="D1057" s="24">
        <v>0.5</v>
      </c>
      <c r="E1057" s="25"/>
      <c r="F1057" s="19"/>
    </row>
    <row r="1058" s="4" customFormat="1" ht="24.95" customHeight="1" spans="1:6">
      <c r="A1058" s="16" t="s">
        <v>109</v>
      </c>
      <c r="B1058" s="17" t="s">
        <v>110</v>
      </c>
      <c r="C1058" s="18" t="s">
        <v>30</v>
      </c>
      <c r="D1058" s="24">
        <v>5</v>
      </c>
      <c r="E1058" s="25"/>
      <c r="F1058" s="19"/>
    </row>
    <row r="1059" s="4" customFormat="1" ht="24.95" customHeight="1" spans="1:6">
      <c r="A1059" s="16" t="s">
        <v>111</v>
      </c>
      <c r="B1059" s="17" t="s">
        <v>112</v>
      </c>
      <c r="C1059" s="18" t="s">
        <v>30</v>
      </c>
      <c r="D1059" s="24">
        <v>5</v>
      </c>
      <c r="E1059" s="25"/>
      <c r="F1059" s="19"/>
    </row>
    <row r="1060" s="4" customFormat="1" ht="24.95" customHeight="1" spans="1:6">
      <c r="A1060" s="16" t="s">
        <v>113</v>
      </c>
      <c r="B1060" s="17" t="s">
        <v>114</v>
      </c>
      <c r="C1060" s="18" t="s">
        <v>115</v>
      </c>
      <c r="D1060" s="24">
        <v>2</v>
      </c>
      <c r="E1060" s="25"/>
      <c r="F1060" s="19"/>
    </row>
    <row r="1061" s="4" customFormat="1" ht="24.95" customHeight="1" spans="1:6">
      <c r="A1061" s="16" t="s">
        <v>116</v>
      </c>
      <c r="B1061" s="17" t="s">
        <v>117</v>
      </c>
      <c r="C1061" s="18" t="s">
        <v>59</v>
      </c>
      <c r="D1061" s="24">
        <v>8</v>
      </c>
      <c r="E1061" s="25"/>
      <c r="F1061" s="19"/>
    </row>
    <row r="1062" s="4" customFormat="1" ht="24.95" customHeight="1" spans="1:6">
      <c r="A1062" s="16" t="s">
        <v>118</v>
      </c>
      <c r="B1062" s="17" t="s">
        <v>119</v>
      </c>
      <c r="C1062" s="18" t="s">
        <v>25</v>
      </c>
      <c r="D1062" s="24">
        <v>0.13</v>
      </c>
      <c r="E1062" s="25"/>
      <c r="F1062" s="19"/>
    </row>
    <row r="1063" s="4" customFormat="1" ht="24.95" customHeight="1" spans="1:6">
      <c r="A1063" s="16" t="s">
        <v>120</v>
      </c>
      <c r="B1063" s="17" t="s">
        <v>121</v>
      </c>
      <c r="C1063" s="18" t="s">
        <v>73</v>
      </c>
      <c r="D1063" s="24">
        <v>2</v>
      </c>
      <c r="E1063" s="25"/>
      <c r="F1063" s="19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2024-06-17T01:59:51Z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6C1C535E84884764BE2BB66B977550A6_12</vt:lpwstr>
  </property>
  <property fmtid="{D5CDD505-2E9C-101B-9397-08002B2CF9AE}" pid="3" name="KSOProductBuildVer">
    <vt:lpwstr>2052-11.8.2.8959</vt:lpwstr>
  </property>
</Properties>
</file>